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kadlec_rostislav\OneDrive - ksusk.cz\Plocha\ZD\03_výkaz_výměr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01" sheetId="3" r:id="rId3"/>
  </sheets>
  <definedNames>
    <definedName name="_xlnm.Print_Area" localSheetId="0">Souhrn!$A$1:$G$25</definedName>
    <definedName name="_xlnm.Print_Titles" localSheetId="0">Souhrn!$17:$19</definedName>
    <definedName name="_xlnm.Print_Area" localSheetId="1">'0 - SO000'!$A$1:$M$68</definedName>
    <definedName name="_xlnm.Print_Titles" localSheetId="1">'0 - SO000'!$22:$24</definedName>
    <definedName name="_xlnm.Print_Area" localSheetId="2">'1 - SO101'!$A$1:$M$345</definedName>
    <definedName name="_xlnm.Print_Titles" localSheetId="2">'1 - SO101'!$30:$32</definedName>
  </definedNames>
  <calcPr/>
</workbook>
</file>

<file path=xl/calcChain.xml><?xml version="1.0" encoding="utf-8"?>
<calcChain xmlns="http://schemas.openxmlformats.org/spreadsheetml/2006/main">
  <c i="3" l="1" r="R323"/>
  <c r="Q323"/>
  <c r="L323"/>
  <c r="J323"/>
  <c r="R318"/>
  <c r="Q318"/>
  <c r="J318"/>
  <c r="L318"/>
  <c r="R313"/>
  <c r="Q313"/>
  <c r="J313"/>
  <c r="L313"/>
  <c r="R308"/>
  <c r="Q308"/>
  <c r="J308"/>
  <c r="L308"/>
  <c r="R303"/>
  <c r="Q303"/>
  <c r="J303"/>
  <c r="L303"/>
  <c r="R298"/>
  <c r="Q298"/>
  <c r="J298"/>
  <c r="L298"/>
  <c r="R293"/>
  <c r="Q293"/>
  <c r="J293"/>
  <c r="L293"/>
  <c r="R288"/>
  <c r="Q288"/>
  <c r="J288"/>
  <c r="L288"/>
  <c r="R283"/>
  <c r="Q283"/>
  <c r="J283"/>
  <c r="L283"/>
  <c r="R278"/>
  <c r="Q278"/>
  <c r="J278"/>
  <c r="L278"/>
  <c r="R273"/>
  <c r="Q273"/>
  <c r="L273"/>
  <c r="J273"/>
  <c r="R268"/>
  <c r="Q268"/>
  <c r="J268"/>
  <c r="L268"/>
  <c r="R263"/>
  <c r="Q263"/>
  <c r="J263"/>
  <c r="L263"/>
  <c r="R258"/>
  <c r="Q258"/>
  <c r="J258"/>
  <c r="L258"/>
  <c r="R253"/>
  <c r="Q253"/>
  <c r="J253"/>
  <c r="L253"/>
  <c r="R248"/>
  <c r="Q248"/>
  <c r="J248"/>
  <c r="L248"/>
  <c r="R243"/>
  <c r="Q243"/>
  <c r="J243"/>
  <c r="L243"/>
  <c r="R238"/>
  <c r="Q238"/>
  <c r="J238"/>
  <c r="L238"/>
  <c r="R233"/>
  <c r="Q233"/>
  <c r="J233"/>
  <c r="L233"/>
  <c r="R228"/>
  <c r="Q228"/>
  <c r="J228"/>
  <c r="L228"/>
  <c r="R223"/>
  <c r="R328"/>
  <c r="Q223"/>
  <c r="Q328"/>
  <c r="J223"/>
  <c r="H329"/>
  <c r="R215"/>
  <c r="R220"/>
  <c r="Q215"/>
  <c r="Q220"/>
  <c r="J215"/>
  <c r="H221"/>
  <c r="R207"/>
  <c r="R212"/>
  <c r="Q207"/>
  <c r="Q212"/>
  <c r="J207"/>
  <c r="L212"/>
  <c r="L213"/>
  <c r="R199"/>
  <c r="R204"/>
  <c r="Q199"/>
  <c r="Q204"/>
  <c r="J199"/>
  <c r="H205"/>
  <c r="R191"/>
  <c r="Q191"/>
  <c r="J191"/>
  <c r="L191"/>
  <c r="R186"/>
  <c r="Q186"/>
  <c r="L186"/>
  <c r="J186"/>
  <c r="R181"/>
  <c r="Q181"/>
  <c r="J181"/>
  <c r="L181"/>
  <c r="R176"/>
  <c r="Q176"/>
  <c r="J176"/>
  <c r="L176"/>
  <c r="R171"/>
  <c r="Q171"/>
  <c r="J171"/>
  <c r="L171"/>
  <c r="R166"/>
  <c r="Q166"/>
  <c r="J166"/>
  <c r="L166"/>
  <c r="R161"/>
  <c r="R196"/>
  <c r="Q161"/>
  <c r="Q196"/>
  <c r="J161"/>
  <c r="L161"/>
  <c r="R153"/>
  <c r="Q153"/>
  <c r="J153"/>
  <c r="L153"/>
  <c r="R148"/>
  <c r="R158"/>
  <c r="Q148"/>
  <c r="Q158"/>
  <c r="J148"/>
  <c r="L158"/>
  <c r="L159"/>
  <c r="R140"/>
  <c r="Q140"/>
  <c r="J140"/>
  <c r="L140"/>
  <c r="R135"/>
  <c r="R145"/>
  <c r="Q135"/>
  <c r="Q145"/>
  <c r="J135"/>
  <c r="L145"/>
  <c r="R127"/>
  <c r="Q127"/>
  <c r="J127"/>
  <c r="L127"/>
  <c r="R122"/>
  <c r="Q122"/>
  <c r="J122"/>
  <c r="L122"/>
  <c r="R117"/>
  <c r="Q117"/>
  <c r="J117"/>
  <c r="L117"/>
  <c r="R112"/>
  <c r="Q112"/>
  <c r="L112"/>
  <c r="J112"/>
  <c r="R107"/>
  <c r="Q107"/>
  <c r="J107"/>
  <c r="L107"/>
  <c r="R102"/>
  <c r="Q102"/>
  <c r="J102"/>
  <c r="L102"/>
  <c r="R97"/>
  <c r="Q97"/>
  <c r="J97"/>
  <c r="L97"/>
  <c r="R92"/>
  <c r="Q92"/>
  <c r="J92"/>
  <c r="L92"/>
  <c r="R87"/>
  <c r="Q87"/>
  <c r="L87"/>
  <c r="J87"/>
  <c r="R82"/>
  <c r="Q82"/>
  <c r="J82"/>
  <c r="L82"/>
  <c r="R77"/>
  <c r="Q77"/>
  <c r="J77"/>
  <c r="L77"/>
  <c r="R72"/>
  <c r="Q72"/>
  <c r="J72"/>
  <c r="L72"/>
  <c r="R67"/>
  <c r="Q67"/>
  <c r="J67"/>
  <c r="L67"/>
  <c r="R62"/>
  <c r="Q62"/>
  <c r="J62"/>
  <c r="L62"/>
  <c r="R57"/>
  <c r="Q57"/>
  <c r="J57"/>
  <c r="L57"/>
  <c r="R52"/>
  <c r="R132"/>
  <c r="Q52"/>
  <c r="Q132"/>
  <c r="J52"/>
  <c r="H132"/>
  <c r="R44"/>
  <c r="Q44"/>
  <c r="J44"/>
  <c r="L44"/>
  <c r="R39"/>
  <c r="Q39"/>
  <c r="J39"/>
  <c r="L39"/>
  <c r="R34"/>
  <c r="R49"/>
  <c r="Q34"/>
  <c r="Q49"/>
  <c r="J34"/>
  <c r="H49"/>
  <c r="K28"/>
  <c r="K27"/>
  <c r="K26"/>
  <c r="K25"/>
  <c r="K24"/>
  <c r="K23"/>
  <c r="K22"/>
  <c r="K20"/>
  <c r="A13"/>
  <c r="S6"/>
  <c r="S5"/>
  <c i="2" r="R46"/>
  <c r="Q46"/>
  <c r="J46"/>
  <c r="L46"/>
  <c r="R41"/>
  <c r="Q41"/>
  <c r="J41"/>
  <c r="K20"/>
  <c r="Q11"/>
  <c r="R36"/>
  <c r="Q36"/>
  <c r="J36"/>
  <c r="L36"/>
  <c r="R31"/>
  <c r="Q31"/>
  <c r="J31"/>
  <c r="L31"/>
  <c r="R26"/>
  <c r="R51"/>
  <c r="Q26"/>
  <c r="Q51"/>
  <c r="J26"/>
  <c r="L51"/>
  <c r="L52"/>
  <c r="A13"/>
  <c r="S6"/>
  <c r="S5"/>
  <c i="1" r="S6"/>
  <c r="S5"/>
  <c i="2" l="1" r="L20"/>
  <c r="L26"/>
  <c i="3" r="L23"/>
  <c r="L49"/>
  <c r="L50"/>
  <c r="H50"/>
  <c r="L52"/>
  <c r="K21"/>
  <c r="Q11"/>
  <c i="2" r="L41"/>
  <c r="H51"/>
  <c r="S7"/>
  <c r="H52"/>
  <c r="J10"/>
  <c i="1" r="D20"/>
  <c i="3" r="H133"/>
  <c r="L146"/>
  <c r="L22"/>
  <c r="L34"/>
  <c r="H158"/>
  <c r="H196"/>
  <c r="L196"/>
  <c r="L197"/>
  <c r="L204"/>
  <c r="L205"/>
  <c r="L207"/>
  <c r="H212"/>
  <c r="L132"/>
  <c r="J132"/>
  <c r="J133"/>
  <c r="L135"/>
  <c r="H146"/>
  <c r="J158"/>
  <c r="J159"/>
  <c r="H159"/>
  <c r="H197"/>
  <c r="H213"/>
  <c r="L220"/>
  <c r="L221"/>
  <c r="H145"/>
  <c r="S7"/>
  <c r="L223"/>
  <c r="L26"/>
  <c r="L148"/>
  <c r="L199"/>
  <c r="H204"/>
  <c r="J212"/>
  <c r="J213"/>
  <c r="L215"/>
  <c r="H220"/>
  <c r="H328"/>
  <c r="L328"/>
  <c r="L329"/>
  <c i="1" l="1" r="S7"/>
  <c r="F13"/>
  <c i="3" r="J10"/>
  <c r="S11"/>
  <c i="1" r="S21"/>
  <c i="2" r="J51"/>
  <c r="R11"/>
  <c i="3" r="S212"/>
  <c r="S26"/>
  <c r="J145"/>
  <c r="J146"/>
  <c r="S132"/>
  <c r="S21"/>
  <c r="J11"/>
  <c i="1" r="F21"/>
  <c i="3" r="S158"/>
  <c r="S23"/>
  <c i="2" r="J11"/>
  <c i="1" r="F20"/>
  <c i="3" r="L20"/>
  <c r="L25"/>
  <c i="2" r="S11"/>
  <c i="1" r="S20"/>
  <c i="3" r="L24"/>
  <c r="L27"/>
  <c r="J49"/>
  <c r="R11"/>
  <c r="L133"/>
  <c r="J196"/>
  <c r="J197"/>
  <c r="J204"/>
  <c r="J205"/>
  <c r="J220"/>
  <c r="J221"/>
  <c r="L21"/>
  <c r="L28"/>
  <c r="J328"/>
  <c r="J329"/>
  <c i="2" l="1" r="S51"/>
  <c r="S20"/>
  <c i="3" r="S49"/>
  <c r="S20"/>
  <c i="1" r="D21"/>
  <c r="F11"/>
  <c i="2" r="J52"/>
  <c i="3" r="S220"/>
  <c r="S27"/>
  <c r="S204"/>
  <c r="S25"/>
  <c r="S145"/>
  <c r="S22"/>
  <c r="J50"/>
  <c r="S196"/>
  <c r="S24"/>
  <c r="S328"/>
  <c r="S28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<sst xmlns="http://schemas.openxmlformats.org/spreadsheetml/2006/main">
  <si>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</si>
  <si>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</si>
  <si>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TÚ_S_129 - II/230 Úprava nivelety silnice - Louka </t>
  </si>
  <si>
    <t>19.01.2026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</si>
  <si>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</si>
  <si>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</si>
  <si>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</si>
  <si>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</si>
  <si>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</si>
  <si>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</si>
  <si>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</si>
  <si>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</si>
  <si>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</si>
  <si>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</si>
  <si>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</si>
  <si>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</si>
  <si>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</si>
  <si>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</si>
  <si>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</si>
  <si>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</si>
  <si>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 xml:space="preserve">Všeobecné konstrukce a práce </t>
  </si>
  <si>
    <t>SO101</t>
  </si>
  <si>
    <t xml:space="preserve">II/230 Výšková úprava silnice </t>
  </si>
  <si>
    <t>SOUPIS PRACÍ</t>
  </si>
  <si>
    <t xml:space="preserve">Objekt: </t>
  </si>
  <si>
    <t xml:space="preserve">Celková cena (bez DPH): </t>
  </si>
  <si>
    <t xml:space="preserve">SO000 - Všeobecné konstrukce a práce 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</si>
  <si>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</si>
  <si>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</si>
  <si>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</si>
  <si>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</si>
  <si>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</si>
  <si>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</si>
  <si>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</si>
  <si>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</si>
  <si>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</si>
  <si>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</si>
  <si>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</si>
  <si>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</si>
  <si>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</si>
  <si>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</si>
  <si>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</si>
  <si>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</si>
  <si>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</si>
  <si>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</si>
  <si>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 xml:space="preserve">DIO - 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(včetně schválení příslušným dopravním inspektorátem POLICIE ČR a příslušným silničním správním úřadem)_x000d_
- vyznačení objízdných tras a osazení a dodání všech potřebných dopravních značek a přenosné semaforové soustavy</t>
  </si>
  <si>
    <t>výměra</t>
  </si>
  <si>
    <t>1 = 1,000 =&gt; A</t>
  </si>
  <si>
    <t>technická specifikace</t>
  </si>
  <si>
    <t>Položka zahrnuje:
- veškeré náklady spojené s objednatelem požadovanými zařízeními
Položka nezahrnuje:
- x</t>
  </si>
  <si>
    <t>cenová soustava</t>
  </si>
  <si>
    <t>OTSKP 2025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</si>
  <si>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</si>
  <si>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</si>
  <si>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 _x000d_
- včetně změření skutečné podjezdné výšky v místě železničního nadjezdu (celkem 6 bodů - dva příčné řezy po 3 bodech)</t>
  </si>
  <si>
    <t xml:space="preserve">zahrnuje veškeré náklady spojené s objednatelem požadovanými pracemi,  
- pro stanovení orientační investorské ceny určete jednotkovou cenu jako 1% odhadované ceny stavby</t>
  </si>
  <si>
    <t>OTSKP 2023</t>
  </si>
  <si>
    <t>02911</t>
  </si>
  <si>
    <t>OSTATNÍ POŽADAVKY - ZEMĚMĚŘICKÉ ZAMĚŘENÍ</t>
  </si>
  <si>
    <t>vytyčení stavby _x000d_
- směrové a výškové vytyčení stavby dle vytyčovacích souřadnic, včetně vytýčení inženýrských sítí_x000d_
- včetně vybudování potřebné vytyčovací sítě _x000d_
- geodetická činnosti v průběhu provádění stavebních prací včetně vytýčení stavby _x000d_
- průběžné měření výšek podjezdu při provádění konstrukčních vrstev (nejnižší místo v jízdním pruhu, kde bude vedena doprava, bude min. 4,16 m)</t>
  </si>
  <si>
    <t>zahrnuje veškeré náklady spojené s objednatelem požadovanými pracemi</t>
  </si>
  <si>
    <t>02943</t>
  </si>
  <si>
    <t>OSTATNÍ POŽADAVKY - VYPRACOVÁNÍ RDS</t>
  </si>
  <si>
    <t>- realizační dokumentace stavby _x000d_
- RDS bude zároveň sloužit jako dokumentace skutečného provedení stavby (elektronická verze - otevřené i uzavřené formáty)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</si>
  <si>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</si>
  <si>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</si>
  <si>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</si>
  <si>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dokumentace_x000d_
- včetně přesunů a montáží po dobu stavby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</si>
  <si>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</si>
  <si>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</si>
  <si>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</si>
  <si>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</si>
  <si>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</si>
  <si>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</si>
  <si>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</si>
  <si>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 xml:space="preserve">SO101 - II/230 Výšková úprava silnice </t>
  </si>
  <si>
    <t>všeobecné podmínky</t>
  </si>
  <si>
    <t>zemní práce</t>
  </si>
  <si>
    <t>základy</t>
  </si>
  <si>
    <t xml:space="preserve">svislé konstrukce </t>
  </si>
  <si>
    <t xml:space="preserve">Komunikace </t>
  </si>
  <si>
    <t>úpravy povrchů, podlahy, výplně otvorů</t>
  </si>
  <si>
    <t>přidružená stavební výroba</t>
  </si>
  <si>
    <t>potrubí</t>
  </si>
  <si>
    <t>Ostatní konstrukce a práce</t>
  </si>
  <si>
    <t>0 - všeobecné podmínky</t>
  </si>
  <si>
    <t>014102</t>
  </si>
  <si>
    <t>a</t>
  </si>
  <si>
    <t>POPLATKY ZA SKLÁDKU</t>
  </si>
  <si>
    <t>t</t>
  </si>
  <si>
    <t>- zemina</t>
  </si>
  <si>
    <t xml:space="preserve">z položky 12920:  12,9*1,9 = 24,510 =&gt; A _x000d_
z položky 12933:  122*0,5*1,9 = 115,900 =&gt; B _x000d_
z položky 12273.b:  427*1,9 = 811,300 =&gt; C _x000d_
A+B+C = 951,710 =&gt; D</t>
  </si>
  <si>
    <t>Položka zahrnuje:
- veškeré poplatky provozovateli skládky související s uložením odpadu na skládce.
Položka nezahrnuje:
- x</t>
  </si>
  <si>
    <t>b</t>
  </si>
  <si>
    <t>- kamenivo</t>
  </si>
  <si>
    <t xml:space="preserve">z položky 11332:  170,80*2,2 = 375,760 =&gt; A</t>
  </si>
  <si>
    <t>c</t>
  </si>
  <si>
    <t>- beton, železobeton</t>
  </si>
  <si>
    <t xml:space="preserve">z položky 96616:  0,644*2,3 = 1,481 =&gt; A</t>
  </si>
  <si>
    <t>1 - zemní práce</t>
  </si>
  <si>
    <t>11332</t>
  </si>
  <si>
    <t>ODSTRANĚNÍ PODKLADŮ ZPEVNĚNÝCH PLOCH Z KAMENIVA NESTMELENÉHO</t>
  </si>
  <si>
    <t>M3</t>
  </si>
  <si>
    <t>- odstranění podkladu stávající vozovky prům. tl. 200 mm_x000d_
- včetně naložení, odvozu a uložení na skládku _x000d_
- poplatek za uložení na skládce viz položka 014102.b</t>
  </si>
  <si>
    <t>122,0*7,0*0,20 = 170,800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</si>
  <si>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</si>
  <si>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11337</t>
  </si>
  <si>
    <t>ODSTRANĚNÍ PODKLADU ZPEVNĚNÝCH PLOCH Z DLAŽEBNÍCH KOSTEK</t>
  </si>
  <si>
    <t>- včetně naložení, odvozu a uložení na deponii_x000d_
- kostky budou očištěny a využity zpět v rámci stavby _x000d_
- využití do položky 935822 - 2,76 m3_x000d_
- zbývající množství kostek (82,64 m3) bude odkoupeno zhotovitelem na základě uzavřené kupní smlouvy</t>
  </si>
  <si>
    <t>122*7,0*0,1 = 85,400 =&gt; A</t>
  </si>
  <si>
    <t>11352</t>
  </si>
  <si>
    <t>ODSTRANĚNÍ CHODNÍKOVÝCH A SILNIČNÍCH OBRUBNÍKŮ BETONOVÝCH</t>
  </si>
  <si>
    <t>M</t>
  </si>
  <si>
    <t>- odstranění stávajících betonových obrubníků _x000d_
- včetně naložení a odvozu a uložení na místo určení</t>
  </si>
  <si>
    <t>3 = 3,000 =&gt; A</t>
  </si>
  <si>
    <t>11372</t>
  </si>
  <si>
    <t>FRÉZOVÁNÍ ZPEVNĚNÝCH PLOCH ASFALTOVÝCH</t>
  </si>
  <si>
    <t>- frézování stávající asfaltové vozovky tl. 150 mm_x000d_
- včetně naložení a odvozu na místo určení _x000d_
- část materiálu (12,90 m3) bude využita v rámci stavby - do položky 56960 - včetně naložení a odvozu na mezideponii _x000d_
- zbývající část materiálu (61,2 m3) bude odkoupena zhotovitelem stavby na základě uzavřené kupní smlouvy</t>
  </si>
  <si>
    <t>122*7,0*0,15 = 128,100 =&gt; A _x000d_
již vyfrézováno: 7,2*50*0,15 = 54,000 =&gt; B _x000d_
A-B = 74,100 =&gt; C</t>
  </si>
  <si>
    <t>12110</t>
  </si>
  <si>
    <t>SEJMUTÍ ORNICE NEBO LESNÍ PŮDY</t>
  </si>
  <si>
    <t>- sejmutí ornice za svodidlem včetně drnu - tl. 150 mm_x000d_
- včetně naložení a odvozu na deponii</t>
  </si>
  <si>
    <t>1,5*50*0,15 = 11,250 =&gt; A</t>
  </si>
  <si>
    <t xml:space="preserve">Položka zahrnuje:
- sejmutí ornice bez ohledu na tloušťku vrstvy
-  její vodorovnou dopravu
Položka nezahrnuje:
- uložení na trvalou skládku</t>
  </si>
  <si>
    <t>12273</t>
  </si>
  <si>
    <t>ODKOPÁVKY A PROKOPÁVKY OBECNÉ TŘ. I</t>
  </si>
  <si>
    <t>- odkopávky u propustku _x000d_
- včetně naložení a dovozu na deponii_x000d_
- bude použito zpět v rámci stavby - do položky 17110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</si>
  <si>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</si>
  <si>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- výkopy pro sanaci _x000d_
- včetně naložení, odvozu a uložení na skládku _x000d_
- poplatek za uložení na skládce viz položka 014102.a_x000d_
- položka bude čerpána se souhlasem TDS</t>
  </si>
  <si>
    <t>122,0*7,0*0,5 = 427,000 =&gt; A</t>
  </si>
  <si>
    <t>12293</t>
  </si>
  <si>
    <t>ODKOPÁVKY A PROKOPÁVKY OBECNÉ TŘ. III</t>
  </si>
  <si>
    <t>- odtěžení svahu _x000d_
- včetně naložení, odvozu a uložení na deponii_x000d_
- materiál bude využit zpět v rámci stavby _x000d_
- bude použito zpět v rámci stavby - do položky 17110</t>
  </si>
  <si>
    <t>30*1*1 = 30,000 =&gt; A</t>
  </si>
  <si>
    <t>12920</t>
  </si>
  <si>
    <t>ČIŠTĚNÍ KRAJNIC OD NÁNOSU</t>
  </si>
  <si>
    <t>- čištění krajnic - tl. prům. 150 mm _x000d_
- včetně naložení, odvozu a uložení na skládku _x000d_
- poplatek za uložení na skládce viz položka 014102.a</t>
  </si>
  <si>
    <t>(122,0+50,0)*0,5*0,15 = 12,900 =&gt; A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</si>
  <si>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</si>
  <si>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12933</t>
  </si>
  <si>
    <t>ČIŠTĚNÍ PŘÍKOPŮ OD NÁNOSU PŘES 0,50M3/M</t>
  </si>
  <si>
    <t>- čištění příkopů - do 0,50 m3/m_x000d_
- včetně naložení, odvozu a uložení na skládku _x000d_
- poplatek za uložení na skládce viz položka 014102.a</t>
  </si>
  <si>
    <t>122 = 122,000 =&gt; A</t>
  </si>
  <si>
    <t>17110</t>
  </si>
  <si>
    <t>ULOŽENÍ SYPANINY DO NÁSYPŮ SE ZHUTNĚNÍM</t>
  </si>
  <si>
    <t>- dosypávky - kužele kolem propustku a za svodidlem _x000d_
- využití materiálu ze stavby z položky 12273 a 12293_x000d_
- včetně naložení a dovozu z deponie</t>
  </si>
  <si>
    <t>3+30 = 33,000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</si>
  <si>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</si>
  <si>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</si>
  <si>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</si>
  <si>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- uložení ornice na deponii ke zpětnému uložení _x000d_
- uložení na trvalou skládku</t>
  </si>
  <si>
    <t xml:space="preserve">- z položky 12110:  11,25 = 11,250 =&gt; A _x000d_
- z položky 12273.b:  427 = 427,000 =&gt; B _x000d_
A+B = 438,250 =&gt; C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</si>
  <si>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</si>
  <si>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</si>
  <si>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</si>
  <si>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- zásyp ze ŠD 63/125_x000d_
- včetně dodání a nákupu vhodného materiálu</t>
  </si>
  <si>
    <t>30 = 30,000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</si>
  <si>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</si>
  <si>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</si>
  <si>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</si>
  <si>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</si>
  <si>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122,0*7,0 = 854,000 =&gt; A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</si>
  <si>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</si>
  <si>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</si>
  <si>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</si>
  <si>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- rozprostření ornice ve svahu tl. 150 mm_x000d_
- včetně naložení a dovozu z deponie</t>
  </si>
  <si>
    <t>1,5*50 = 75,000 =&gt; A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</si>
  <si>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</si>
  <si>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</si>
  <si>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</si>
  <si>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- trávník ručním výsevem _x000d_
- včetně nákupu a dodání travního semene _x000d_
- včetně následné péče</t>
  </si>
  <si>
    <t>Položka zahrnuje:
- dodání předepsané travní směsi, hydroosev na ornici, zalévání, první pokosení, to vše bez ohledu na sklon terénu
Položka nezahrnuje:
- x</t>
  </si>
  <si>
    <t>2 - základy</t>
  </si>
  <si>
    <t>21452</t>
  </si>
  <si>
    <t>SANAČNÍ VRSTVY Z KAMENIVA DRCENÉHO</t>
  </si>
  <si>
    <t>ŠD A 0-63 tl. 500 mm_x000d_
- položka bude čerpána se souhlasem TDS</t>
  </si>
  <si>
    <t>sanace, hloubka 500 mm _x000d_
122,0*7,0*0,5 = 427,000 =&gt; A</t>
  </si>
  <si>
    <t>položka zahrnuje dodávku předepsaného kameniva, mimostaveništní a vnitrostaveništní dopravu a jeho uložení není
-li v zadávací dokumentaci uvedeno jinak, jedná se o nakupovaný materiál</t>
  </si>
  <si>
    <t>26155</t>
  </si>
  <si>
    <t>VRTY PRO KOTVENÍ, INJEKTÁŽ A MIKROPILOTY NA POVRCHU TŘ. V D DO 300MM</t>
  </si>
  <si>
    <t>- provrtání opěry pro vyústění drenáže</t>
  </si>
  <si>
    <t>0,75 = 0,750 =&gt; A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</si>
  <si>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</si>
  <si>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 xml:space="preserve">3 - svislé konstrukce </t>
  </si>
  <si>
    <t>317325</t>
  </si>
  <si>
    <t>ŘÍMSY ZE ŽELEZOBETONU DO C30/37 (B37)</t>
  </si>
  <si>
    <t>- nová železobetonová římsa propustku z betonu C30/37_x000d_
- včetně nátěru</t>
  </si>
  <si>
    <t>2,5*0,6*0,35 = 0,525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</si>
  <si>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</si>
  <si>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</si>
  <si>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</si>
  <si>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- výztuž římsy _x000d_
- včetně spřahujících trnů a jejich přikotvení (vrtání + chemická kotva)</t>
  </si>
  <si>
    <t>3% vyztužení:_x000d_
0,525*0,03*7,85 = 0,124 =&gt; A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</si>
  <si>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</si>
  <si>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 xml:space="preserve">5 - Komunikace </t>
  </si>
  <si>
    <t>56333</t>
  </si>
  <si>
    <t>VOZOVKOVÉ VRSTVY ZE ŠTĚRKODRTI TL. DO 150MM</t>
  </si>
  <si>
    <t>ŠD A tl. 150 mm - dvě vrstvy</t>
  </si>
  <si>
    <t>122,0*7,0 = 854,000 =&gt; A _x000d_
122,0*7,0 = 854,000 =&gt; B _x000d_
A+B = 1708,000 =&gt; C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</si>
  <si>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</si>
  <si>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56960</t>
  </si>
  <si>
    <t>ZPEVNĚNÍ KRAJNIC Z RECYKLOVANÉHO MATERIÁLU</t>
  </si>
  <si>
    <t>- nezpevněná krajnice z R-materiálu 0-32 v min. tl. 150 mm_x000d_
- využití materiálu z položky 11372 _x000d_
- včetně naložení a dovozu materiálu z deponie</t>
  </si>
  <si>
    <t>- dodání recyklátu v požadované kvalitě_x000d_
- očištění podkladu_x000d_
- uložení recyklátu dle předepsaného technologického předpisu, zhutnění vrstvy v předepsané tloušťce_x000d_
- zřízení vrstvy bez rozlišení šířky, pokládání vrstvy po etapách, včetně pracovních spar a spojů_x000d_
- úpravu napojení, ukončení _x000d_
- nezahrnuje postřiky, nátěry</t>
  </si>
  <si>
    <t>572123</t>
  </si>
  <si>
    <t>INFILTRAČNÍ POSTŘIK Z EMULZE DO 1,0KG/M2</t>
  </si>
  <si>
    <t>- IP 1,0 kg/m2</t>
  </si>
  <si>
    <t>pod podkladní vrstvu: _x000d_
122,0*7,0 = 854,000 =&gt; A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</si>
  <si>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</si>
  <si>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</si>
  <si>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</si>
  <si>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- PS 0,3 a 0,4 kg/m2 - spojovací postřik asfaltovou emulzí C 60 BP 5</t>
  </si>
  <si>
    <t>pod obrusnou vrstvu 0,30 kg/m2:_x000d_
123,0*7,0 = 861,000 =&gt; A _x000d_
pod ložnou vrstvu 0,40 kg/m2:_x000d_
122,0*7,0 = 854,000 =&gt; B _x000d_
A+B = 1715,000 =&gt; C</t>
  </si>
  <si>
    <t>574A34</t>
  </si>
  <si>
    <t>ASFALTOVÝ BETON PRO OBRUSNÉ VRSTVY ACO 11+ TL. 40MM</t>
  </si>
  <si>
    <t>ACO 11+ tl. 40 mm</t>
  </si>
  <si>
    <t>123,0*7,0 = 861,000 =&gt; A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</si>
  <si>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</si>
  <si>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</si>
  <si>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</si>
  <si>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tl. 60 mm</t>
  </si>
  <si>
    <t>574E76</t>
  </si>
  <si>
    <t>ASFALTOVÝ BETON PRO PODKLADNÍ VRSTVY ACP 16+, 16S TL. 80MM</t>
  </si>
  <si>
    <t>ACP 16+ tl. 80 cm</t>
  </si>
  <si>
    <t>6 - úpravy povrchů, podlahy, výplně otvorů</t>
  </si>
  <si>
    <t>626112</t>
  </si>
  <si>
    <t>REPROFILACE PODHLEDŮ, SVISLÝCH PLOCH SANAČNÍ MALTOU JEDNOVRST TL 20MM</t>
  </si>
  <si>
    <t>- sanace propustku a opěrné zdi</t>
  </si>
  <si>
    <t>40 = 40,000 =&gt; A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</si>
  <si>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</si>
  <si>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7 - přidružená stavební výroba</t>
  </si>
  <si>
    <t>711111</t>
  </si>
  <si>
    <t>IZOLACE BĚŽNÝCH KONSTRUKCÍ PROTI ZEMNÍ VLHKOSTI ASFALTOVÝMI NÁTĚRY</t>
  </si>
  <si>
    <t>- izolace rubu opěrné zdi - penetrační a 2x asfaltový nátěr</t>
  </si>
  <si>
    <t>35 = 35,000 =&gt; A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</si>
  <si>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</si>
  <si>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8 - potrubí</t>
  </si>
  <si>
    <t>875332</t>
  </si>
  <si>
    <t>POTRUBÍ DREN Z TRUB PLAST DN DO 150MM DĚROVANÝCH</t>
  </si>
  <si>
    <t>- poloděrovaná drenáž HDPE DN 150_x000d_
- včetně ochranné geotextílie</t>
  </si>
  <si>
    <t>8,5+20,0 = 28,500 =&gt; 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</si>
  <si>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</si>
  <si>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9 - Ostatní konstrukce a práce</t>
  </si>
  <si>
    <t>9113B1</t>
  </si>
  <si>
    <t>SVODIDLO OCEL SILNIČ JEDNOSTR, ÚROVEŇ ZADRŽ H1 -DODÁVKA A MONTÁŽ</t>
  </si>
  <si>
    <t>- nové ocelové silniční svodidlo - včetně dodávky, montáže a kotvení_x000d_
- od konce opěrné zdi na konec úseku, včetně napojení na stávající navazující svodidla</t>
  </si>
  <si>
    <t>50 = 50,000 =&gt; A</t>
  </si>
  <si>
    <t>položka zahrnuje: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nezahrnuje odrazky nebo retroreflexní fólie</t>
  </si>
  <si>
    <t>9113B3</t>
  </si>
  <si>
    <t>SVODIDLO OCEL SILNIČ JEDNOSTR, ÚROVEŇ ZADRŽ H1 - DEMONTÁŽ S PŘESUNEM</t>
  </si>
  <si>
    <t>- demontáž stávajícího svodidla _x000d_
- včetně naložení a odvozu na místo určení nebo do sběrných surovin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</si>
  <si>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</si>
  <si>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</t>
  </si>
  <si>
    <t>SMĚROVÉ SLOUPKY Z PLAST HMOT VČETNĚ ODRAZNÉHO PÁSKU</t>
  </si>
  <si>
    <t>- nové směrové sloupky</t>
  </si>
  <si>
    <t>8 = 8,000 =&gt; A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</si>
  <si>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</si>
  <si>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</si>
  <si>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</si>
  <si>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- odstranění stávající směrových sloupků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</si>
  <si>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</si>
  <si>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</si>
  <si>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</si>
  <si>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- nástavce na svodidla</t>
  </si>
  <si>
    <t>914121</t>
  </si>
  <si>
    <t>DOPRAVNÍ ZNAČKY ZÁKLADNÍ VELIKOSTI OCELOVÉ TŘ RA1- DODÁVKA A MONTÁŽ</t>
  </si>
  <si>
    <t>- montáž stávajících DZ: _x000d_
1 ks B16 (na společném sloupku)_x000d_
1 ks B16 (na samostatném sloupku)_x000d_
 - včetně dovozu z deponie a zpětné osazení</t>
  </si>
  <si>
    <t>2 = 2,000 =&gt; A</t>
  </si>
  <si>
    <t>Položka zahrnuje:
- dodávku a montáž značek v požadovaném provedení
Položka nezahrnuje:
- x</t>
  </si>
  <si>
    <t>914122</t>
  </si>
  <si>
    <t>DOPRAVNÍ ZNAČKY ZÁKLADNÍ VELIKOSTI OCELOVÉ TŘ RA1 - MONTÁŽ S PŘEMÍSTĚNÍM</t>
  </si>
  <si>
    <t>- montáž stávajících DZ: _x000d_
1 ks ev.č. mostu (na samostatném sloupku) _x000d_
1 ks ev.č. mostu (na společném sloupku)_x000d_
 - včetně dovozu z deponie a zpětné osazení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</si>
  <si>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</si>
  <si>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</si>
  <si>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TŘ RA1 - DEMONTÁŽ</t>
  </si>
  <si>
    <t>- demontáž stávajících DZ: _x000d_
1 ks ev.č. mostu (na samostatném sloupku) _x000d_
1 ks B16 + 1 ks ev.č. mostu (na společném sloupku)_x000d_
1 ks B16 (na samostatném sloupku)_x000d_
 - včetně odvozu a uložení na deponii pro zpětné osazení</t>
  </si>
  <si>
    <t>4 = 4,000 =&gt; A</t>
  </si>
  <si>
    <t>Položka zahrnuje:
- odstranění, demontáž a odklizení materiálu s odvozem na předepsané místo
Položka nezahrnuje:
- x</t>
  </si>
  <si>
    <t>914126</t>
  </si>
  <si>
    <t>DOPRAV ZNAČKY ZÁKLAD VEL OCEL TŘ RA1 - DOD, MONT NA PORT</t>
  </si>
  <si>
    <t>- montáž nových dopravních značek na stávající konstrukci nad silnicí - včetně montáže _x000d_
- B16 - zákaz vjezdu vozidel, jejichž výška přesahuje vyznačenou mez</t>
  </si>
  <si>
    <t>Položka zahrnuje:
- dodávku a montáž značek v požadovaném provedení
- upevňovací materiál
- pomocné konstrukce (lešení, zdvíhací plošina).
Položka nezahrnuje:
- x</t>
  </si>
  <si>
    <t>914127</t>
  </si>
  <si>
    <t>DOPRAV ZNAČKY ZÁKLAD VEL OCEL TŘ RA1 - DEMONT Z PORTÁLU</t>
  </si>
  <si>
    <t>- demontáž stávajících značek ze stávající konstrukce nad silnicí - B16 - zákaz vjezdu vozidel, jejichž výška přesahuje vyznačenou mez _x000d_
- včetně odvozu na místo učení</t>
  </si>
  <si>
    <t>Položka zahrnuje:
- odstranění, demontáž a odklizení materiálu s odvozem na předepsané místo
- pomocné konstrukce (lešení, zdvíhací plošina)
Položka nezahrnuje:
- x</t>
  </si>
  <si>
    <t>914921</t>
  </si>
  <si>
    <t>SLOUPKY A STOJKY DOPRAVNÍCH ZNAČEK Z OCEL TRUBEK DO PATKY - DODÁVKA A MONTÁŽ</t>
  </si>
  <si>
    <t>- nové sloupky pro osazení DZ_x000d_
ev.č. mostu (na samostatném sloupku) _x000d_
B16 + ev.č. mostu (na společném sloupku)_x000d_
- včetně montáže a ukotvení do patky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</si>
  <si>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</si>
  <si>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</si>
  <si>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</si>
  <si>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- odstranění stávajících sloupků DZ _x000d_
- včetně odvozu na místo určení nebo do sběrných surovin</t>
  </si>
  <si>
    <t>915111</t>
  </si>
  <si>
    <t>VODOROVNÉ DOPRAVNÍ ZNAČENÍ BARVOU HLADKÉ - DODÁVKA A POKLÁDKA</t>
  </si>
  <si>
    <t>- VDZ barvou</t>
  </si>
  <si>
    <t>122*0,125*2 = 30,500 =&gt; A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</si>
  <si>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</si>
  <si>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</si>
  <si>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</si>
  <si>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- VDZ plast</t>
  </si>
  <si>
    <t>položka zahrnuje:
- dodání a pokládku nátěrového materiálu (měří se pouze natíraná plocha) 
- předznačení a reflexní úpravu</t>
  </si>
  <si>
    <t>917224</t>
  </si>
  <si>
    <t>SILNIČNÍ A CHODNÍKOVÉ OBRUBY Z BETONOVÝCH OBRUBNÍKŮ ŠÍŘ 150MM</t>
  </si>
  <si>
    <t>- obrubník betonový za stávající římsou opěrné zdi do betonu</t>
  </si>
  <si>
    <t>Položka zahrnuje:
- dodání a pokládku betonových obrubníků o rozměrech předepsaných zadávací dokumentací
- betonové lože i boční betonovou opěrku
Položka nezahrnuje:
- x</t>
  </si>
  <si>
    <t>919113</t>
  </si>
  <si>
    <t>ŘEZÁNÍ ASFALTOVÉHO KRYTU VOZOVEK TL DO 150MM</t>
  </si>
  <si>
    <t>- řezání stávající vozovky ZÚ + KÚ</t>
  </si>
  <si>
    <t>7,2+6,8 = 14,000 =&gt; A</t>
  </si>
  <si>
    <t>Položka zahrnuje:
- řezání vozovkové vrstvy v předepsané tloušťce
- spotřeba vody
Položka nezahrnuje:
- x</t>
  </si>
  <si>
    <t>931323</t>
  </si>
  <si>
    <t>TĚSNĚNÍ DILATAČ SPAR ASF ZÁLIVKOU MODIFIK PRŮŘ DO 300MM2</t>
  </si>
  <si>
    <t>- těsnění spár</t>
  </si>
  <si>
    <t>položka zahrnuje dodávku a osazení předepsaného materiálu, očištění ploch spáry před úpravou, očištění okolí spáry po úpravě nezahrnuje těsnící profil</t>
  </si>
  <si>
    <t>935822</t>
  </si>
  <si>
    <t>ŽLABY A RIGOLY DLÁŽDĚNÉ Z KOSTEK VELKÝCH DO BETONU TL 100MM</t>
  </si>
  <si>
    <t>- odláždění svahů kuželů u propustku _x000d_
- přídlažba podél stávající opěrné zdi - 3 řady kostek_x000d_
- dlažba ze stávajících dlažebních kostek do betonového lože, včetně betonového lože tl. min. 200 mm z betonu C25/30_x000d_
- včetně spárování a vyplnění spár MC případně s vyklínováním dle technické specifikace _x000d_
- využití materiálu ze stavby z položky 11337</t>
  </si>
  <si>
    <t xml:space="preserve">pro propustek:  3+3 = 6,000 =&gt; A _x000d_
pro přídlažbu:  72*0,1*3 = 21,600 =&gt; B _x000d_
A+B = 27,600 =&gt; C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</si>
  <si>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</si>
  <si>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936501</t>
  </si>
  <si>
    <t>R</t>
  </si>
  <si>
    <t>DROBNÉ DOPLŇK KONSTR KOVOVÉ NEREZ</t>
  </si>
  <si>
    <t>- osazení a dodání nerezového plechu odvodňovače přes stávající opěrnou zeď, vč. kotvícího materiálu</t>
  </si>
  <si>
    <t>12 = 12,000 =&gt; A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</si>
  <si>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</si>
  <si>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96616</t>
  </si>
  <si>
    <t>BOURÁNÍ KONSTRUKCÍ ZE ŽELEZOBETONU</t>
  </si>
  <si>
    <t xml:space="preserve">- bourání stávajících čel propustku _x000d_
- odbourání stávající římsy  _x000d_
- včetně naložení, odvozu a uložení na skládku _x000d_
- poplatek za uložení na skládce viz položka 014102.c</t>
  </si>
  <si>
    <t xml:space="preserve">čela:  2,2*0,6*0,09 = 0,119 =&gt; A _x000d_
římsa: 2,5*0,6*0,35  = 0,525 =&gt; B _x000d_
A+B = 0,644 =&gt; C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</si>
  <si>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</si>
  <si>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96787</t>
  </si>
  <si>
    <t>VYBOURÁNÍ MOSTNÍCH ODVODŇOVAČŮ</t>
  </si>
  <si>
    <t>- stávající odvodňovače opěrné zdi - proříznout a vybourat na úroveň kamenného žlábku (žlábek zůstane zachován)_x000d_
- včetně sanace po proříznutí a ubourání _x000d_
- včetně naložení a odvozu případného vybouraného materiálu a jeho likvidace (uložení a poplatku za uložení na skládce)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</si>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</sst>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SO101'!S5)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SO101'!S6)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SO101'!S7)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SO000'!J10</f>
        <v>0</v>
      </c>
      <c r="E20" s="27"/>
      <c r="F20" s="26">
        <f>('0 - SO000'!J11)</f>
        <v>0</v>
      </c>
      <c r="G20" s="13"/>
      <c r="H20" s="2"/>
      <c r="I20" s="2"/>
      <c r="S20" s="9">
        <f>ROUND('0 - SO000'!S11,4)</f>
        <v>0</v>
      </c>
    </row>
    <row r="21">
      <c r="A21" s="10"/>
      <c r="B21" s="24" t="s">
        <v>21</v>
      </c>
      <c r="C21" s="25" t="s">
        <v>22</v>
      </c>
      <c r="D21" s="26">
        <f>'1 - SO101'!J10</f>
        <v>0</v>
      </c>
      <c r="E21" s="27"/>
      <c r="F21" s="26">
        <f>('1 - SO101'!J11)</f>
        <v>0</v>
      </c>
      <c r="G21" s="13"/>
      <c r="H21" s="2"/>
      <c r="I21" s="2"/>
      <c r="S21" s="9">
        <f>ROUND('1 - SO101'!S11,4)</f>
        <v>0</v>
      </c>
    </row>
    <row r="22">
      <c r="A22" s="14"/>
      <c r="B22" s="4"/>
      <c r="C22" s="4"/>
      <c r="D22" s="4"/>
      <c r="E22" s="4"/>
      <c r="F22" s="4"/>
      <c r="G22" s="15"/>
      <c r="H22" s="2"/>
      <c r="I22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01'!A11" display="'SO101"/>
  </hyperlink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24</v>
      </c>
      <c r="B10" s="1"/>
      <c r="C10" s="17"/>
      <c r="D10" s="1"/>
      <c r="E10" s="1"/>
      <c r="F10" s="1"/>
      <c r="G10" s="18"/>
      <c r="H10" s="1"/>
      <c r="I10" s="31" t="s">
        <v>25</v>
      </c>
      <c r="J10" s="32">
        <f>0+H52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26</v>
      </c>
      <c r="B11" s="1"/>
      <c r="C11" s="1"/>
      <c r="D11" s="1"/>
      <c r="E11" s="1"/>
      <c r="F11" s="1"/>
      <c r="G11" s="31"/>
      <c r="H11" s="1"/>
      <c r="I11" s="31" t="s">
        <v>27</v>
      </c>
      <c r="J11" s="32">
        <f>ROUND(0+((H51)*1.21),2)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AVERAGE(J51)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28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29</v>
      </c>
      <c r="C19" s="34"/>
      <c r="D19" s="34"/>
      <c r="E19" s="34" t="s">
        <v>30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31</v>
      </c>
      <c r="F20" s="1"/>
      <c r="G20" s="1"/>
      <c r="H20" s="1"/>
      <c r="I20" s="1"/>
      <c r="J20" s="1"/>
      <c r="K20" s="38">
        <f>0+J26+J31+J36+J41+J46</f>
        <v>0</v>
      </c>
      <c r="L20" s="38">
        <f>0+L51</f>
        <v>0</v>
      </c>
      <c r="M20" s="13"/>
      <c r="N20" s="2"/>
      <c r="O20" s="2"/>
      <c r="P20" s="2"/>
      <c r="Q20" s="2"/>
      <c r="S20" s="9">
        <f>S51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33</v>
      </c>
      <c r="C24" s="34" t="s">
        <v>29</v>
      </c>
      <c r="D24" s="34" t="s">
        <v>34</v>
      </c>
      <c r="E24" s="34" t="s">
        <v>30</v>
      </c>
      <c r="F24" s="34" t="s">
        <v>35</v>
      </c>
      <c r="G24" s="35" t="s">
        <v>36</v>
      </c>
      <c r="H24" s="23" t="s">
        <v>37</v>
      </c>
      <c r="I24" s="23" t="s">
        <v>38</v>
      </c>
      <c r="J24" s="23" t="s">
        <v>17</v>
      </c>
      <c r="K24" s="35" t="s">
        <v>39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40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 ht="12.75">
      <c r="A26" s="10"/>
      <c r="B26" s="41">
        <v>1</v>
      </c>
      <c r="C26" s="42" t="s">
        <v>41</v>
      </c>
      <c r="D26" s="42"/>
      <c r="E26" s="42" t="s">
        <v>42</v>
      </c>
      <c r="F26" s="42" t="s">
        <v>7</v>
      </c>
      <c r="G26" s="43" t="s">
        <v>43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49" t="s">
        <v>44</v>
      </c>
      <c r="C27" s="1"/>
      <c r="D27" s="1"/>
      <c r="E27" s="50" t="s">
        <v>45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 ht="12.75">
      <c r="A28" s="10"/>
      <c r="B28" s="49" t="s">
        <v>46</v>
      </c>
      <c r="C28" s="1"/>
      <c r="D28" s="1"/>
      <c r="E28" s="50" t="s">
        <v>47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 ht="12.75">
      <c r="A29" s="10"/>
      <c r="B29" s="49" t="s">
        <v>48</v>
      </c>
      <c r="C29" s="1"/>
      <c r="D29" s="1"/>
      <c r="E29" s="50" t="s">
        <v>49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 ht="12.75">
      <c r="A30" s="10"/>
      <c r="B30" s="51" t="s">
        <v>50</v>
      </c>
      <c r="C30" s="52"/>
      <c r="D30" s="52"/>
      <c r="E30" s="53" t="s">
        <v>51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 ht="12.75">
      <c r="A31" s="10"/>
      <c r="B31" s="41">
        <v>2</v>
      </c>
      <c r="C31" s="42" t="s">
        <v>52</v>
      </c>
      <c r="D31" s="42" t="s">
        <v>7</v>
      </c>
      <c r="E31" s="42" t="s">
        <v>53</v>
      </c>
      <c r="F31" s="42" t="s">
        <v>7</v>
      </c>
      <c r="G31" s="43" t="s">
        <v>43</v>
      </c>
      <c r="H31" s="55">
        <v>1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 ht="12.75">
      <c r="A32" s="10"/>
      <c r="B32" s="49" t="s">
        <v>44</v>
      </c>
      <c r="C32" s="1"/>
      <c r="D32" s="1"/>
      <c r="E32" s="50" t="s">
        <v>54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 ht="12.75">
      <c r="A33" s="10"/>
      <c r="B33" s="49" t="s">
        <v>46</v>
      </c>
      <c r="C33" s="1"/>
      <c r="D33" s="1"/>
      <c r="E33" s="50" t="s">
        <v>47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 ht="12.75">
      <c r="A34" s="10"/>
      <c r="B34" s="49" t="s">
        <v>48</v>
      </c>
      <c r="C34" s="1"/>
      <c r="D34" s="1"/>
      <c r="E34" s="50" t="s">
        <v>55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 ht="12.75">
      <c r="A35" s="10"/>
      <c r="B35" s="51" t="s">
        <v>50</v>
      </c>
      <c r="C35" s="52"/>
      <c r="D35" s="52"/>
      <c r="E35" s="53" t="s">
        <v>56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 ht="12.75">
      <c r="A36" s="10"/>
      <c r="B36" s="41">
        <v>3</v>
      </c>
      <c r="C36" s="42" t="s">
        <v>57</v>
      </c>
      <c r="D36" s="42" t="s">
        <v>7</v>
      </c>
      <c r="E36" s="42" t="s">
        <v>58</v>
      </c>
      <c r="F36" s="42" t="s">
        <v>7</v>
      </c>
      <c r="G36" s="43" t="s">
        <v>43</v>
      </c>
      <c r="H36" s="55">
        <v>1</v>
      </c>
      <c r="I36" s="56">
        <v>0</v>
      </c>
      <c r="J36" s="57">
        <f>ROUND(H36*I36,2)</f>
        <v>0</v>
      </c>
      <c r="K36" s="58">
        <v>0.20999999999999999</v>
      </c>
      <c r="L36" s="59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 ht="12.75">
      <c r="A37" s="10"/>
      <c r="B37" s="49" t="s">
        <v>44</v>
      </c>
      <c r="C37" s="1"/>
      <c r="D37" s="1"/>
      <c r="E37" s="50" t="s">
        <v>59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 ht="12.75">
      <c r="A38" s="10"/>
      <c r="B38" s="49" t="s">
        <v>46</v>
      </c>
      <c r="C38" s="1"/>
      <c r="D38" s="1"/>
      <c r="E38" s="50" t="s">
        <v>47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 ht="12.75">
      <c r="A39" s="10"/>
      <c r="B39" s="49" t="s">
        <v>48</v>
      </c>
      <c r="C39" s="1"/>
      <c r="D39" s="1"/>
      <c r="E39" s="50" t="s">
        <v>60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 ht="12.75">
      <c r="A40" s="10"/>
      <c r="B40" s="51" t="s">
        <v>50</v>
      </c>
      <c r="C40" s="52"/>
      <c r="D40" s="52"/>
      <c r="E40" s="53" t="s">
        <v>56</v>
      </c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 ht="12.75">
      <c r="A41" s="10"/>
      <c r="B41" s="41">
        <v>4</v>
      </c>
      <c r="C41" s="42" t="s">
        <v>61</v>
      </c>
      <c r="D41" s="42" t="s">
        <v>7</v>
      </c>
      <c r="E41" s="42" t="s">
        <v>62</v>
      </c>
      <c r="F41" s="42" t="s">
        <v>7</v>
      </c>
      <c r="G41" s="43" t="s">
        <v>43</v>
      </c>
      <c r="H41" s="55">
        <v>1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 ht="12.75">
      <c r="A42" s="10"/>
      <c r="B42" s="49" t="s">
        <v>44</v>
      </c>
      <c r="C42" s="1"/>
      <c r="D42" s="1"/>
      <c r="E42" s="50" t="s">
        <v>63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 ht="12.75">
      <c r="A43" s="10"/>
      <c r="B43" s="49" t="s">
        <v>46</v>
      </c>
      <c r="C43" s="1"/>
      <c r="D43" s="1"/>
      <c r="E43" s="50" t="s">
        <v>47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 ht="12.75">
      <c r="A44" s="10"/>
      <c r="B44" s="49" t="s">
        <v>48</v>
      </c>
      <c r="C44" s="1"/>
      <c r="D44" s="1"/>
      <c r="E44" s="50" t="s">
        <v>60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 ht="12.75">
      <c r="A45" s="10"/>
      <c r="B45" s="51" t="s">
        <v>50</v>
      </c>
      <c r="C45" s="52"/>
      <c r="D45" s="52"/>
      <c r="E45" s="53" t="s">
        <v>56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 ht="12.75">
      <c r="A46" s="10"/>
      <c r="B46" s="41">
        <v>5</v>
      </c>
      <c r="C46" s="42" t="s">
        <v>64</v>
      </c>
      <c r="D46" s="42"/>
      <c r="E46" s="42" t="s">
        <v>65</v>
      </c>
      <c r="F46" s="42" t="s">
        <v>7</v>
      </c>
      <c r="G46" s="43" t="s">
        <v>66</v>
      </c>
      <c r="H46" s="55">
        <v>1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 ht="12.75">
      <c r="A47" s="10"/>
      <c r="B47" s="49" t="s">
        <v>44</v>
      </c>
      <c r="C47" s="1"/>
      <c r="D47" s="1"/>
      <c r="E47" s="50" t="s">
        <v>67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 ht="12.75">
      <c r="A48" s="10"/>
      <c r="B48" s="49" t="s">
        <v>46</v>
      </c>
      <c r="C48" s="1"/>
      <c r="D48" s="1"/>
      <c r="E48" s="50" t="s">
        <v>47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 ht="12.75">
      <c r="A49" s="10"/>
      <c r="B49" s="49" t="s">
        <v>48</v>
      </c>
      <c r="C49" s="1"/>
      <c r="D49" s="1"/>
      <c r="E49" s="50" t="s">
        <v>68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 ht="12.75">
      <c r="A50" s="10"/>
      <c r="B50" s="51" t="s">
        <v>50</v>
      </c>
      <c r="C50" s="52"/>
      <c r="D50" s="52"/>
      <c r="E50" s="53" t="s">
        <v>51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 thickBot="1" ht="25" customHeight="1">
      <c r="A51" s="10"/>
      <c r="B51" s="1"/>
      <c r="C51" s="60">
        <v>0</v>
      </c>
      <c r="D51" s="1"/>
      <c r="E51" s="60" t="s">
        <v>31</v>
      </c>
      <c r="F51" s="1"/>
      <c r="G51" s="61" t="s">
        <v>69</v>
      </c>
      <c r="H51" s="62">
        <f>J26+J31+J36+J41+J46</f>
        <v>0</v>
      </c>
      <c r="I51" s="61" t="s">
        <v>70</v>
      </c>
      <c r="J51" s="63">
        <f>(L51-H51)</f>
        <v>0</v>
      </c>
      <c r="K51" s="61" t="s">
        <v>71</v>
      </c>
      <c r="L51" s="64">
        <f>ROUND((J26+J31+J36+J41+J46)*1.21,2)</f>
        <v>0</v>
      </c>
      <c r="M51" s="13"/>
      <c r="N51" s="2"/>
      <c r="O51" s="2"/>
      <c r="P51" s="2"/>
      <c r="Q51" s="33">
        <f>0+Q26+Q31+Q36+Q41+Q46</f>
        <v>0</v>
      </c>
      <c r="R51" s="9">
        <f>0+R26+R31+R36+R41+R46</f>
        <v>0</v>
      </c>
      <c r="S51" s="65">
        <f>Q51*(1+J51)+R51</f>
        <v>0</v>
      </c>
    </row>
    <row r="52" thickTop="1" thickBot="1" ht="25" customHeight="1">
      <c r="A52" s="10"/>
      <c r="B52" s="66"/>
      <c r="C52" s="66"/>
      <c r="D52" s="66"/>
      <c r="E52" s="66"/>
      <c r="F52" s="66"/>
      <c r="G52" s="67" t="s">
        <v>72</v>
      </c>
      <c r="H52" s="68">
        <f>0+J26+J31+J36+J41+J46</f>
        <v>0</v>
      </c>
      <c r="I52" s="67" t="s">
        <v>73</v>
      </c>
      <c r="J52" s="69">
        <f>0+J51</f>
        <v>0</v>
      </c>
      <c r="K52" s="67" t="s">
        <v>74</v>
      </c>
      <c r="L52" s="70">
        <f>0+L51</f>
        <v>0</v>
      </c>
      <c r="M52" s="13"/>
      <c r="N52" s="2"/>
      <c r="O52" s="2"/>
      <c r="P52" s="2"/>
      <c r="Q52" s="2"/>
    </row>
    <row r="53" ht="12.75">
      <c r="A53" s="14"/>
      <c r="B53" s="4"/>
      <c r="C53" s="4"/>
      <c r="D53" s="4"/>
      <c r="E53" s="4"/>
      <c r="F53" s="4"/>
      <c r="G53" s="4"/>
      <c r="H53" s="71"/>
      <c r="I53" s="4"/>
      <c r="J53" s="71"/>
      <c r="K53" s="4"/>
      <c r="L53" s="4"/>
      <c r="M53" s="15"/>
      <c r="N53" s="2"/>
      <c r="O53" s="2"/>
      <c r="P53" s="2"/>
      <c r="Q53" s="2"/>
    </row>
    <row r="54" ht="12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2"/>
      <c r="O54" s="2"/>
      <c r="P54" s="2"/>
      <c r="Q54" s="2"/>
    </row>
  </sheetData>
  <mergeCells count="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0+(H49+H132+H145+H158+H196+H204+H212+H220+H328)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24</v>
      </c>
      <c r="B10" s="1"/>
      <c r="C10" s="17"/>
      <c r="D10" s="1"/>
      <c r="E10" s="1"/>
      <c r="F10" s="1"/>
      <c r="G10" s="18"/>
      <c r="H10" s="1"/>
      <c r="I10" s="31" t="s">
        <v>25</v>
      </c>
      <c r="J10" s="32">
        <f>0+H50+H133+H146+H159+H197+H205+H213+H221+H329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75</v>
      </c>
      <c r="B11" s="1"/>
      <c r="C11" s="1"/>
      <c r="D11" s="1"/>
      <c r="E11" s="1"/>
      <c r="F11" s="1"/>
      <c r="G11" s="31"/>
      <c r="H11" s="1"/>
      <c r="I11" s="31" t="s">
        <v>27</v>
      </c>
      <c r="J11" s="32">
        <f>ROUND(0+((H49+H132+H145+H158+H196+H204+H212+H220+H328)*1.21),2)</f>
        <v>0</v>
      </c>
      <c r="K11" s="1"/>
      <c r="L11" s="1"/>
      <c r="M11" s="13"/>
      <c r="N11" s="2"/>
      <c r="O11" s="2"/>
      <c r="P11" s="2"/>
      <c r="Q11" s="33">
        <f>IF(SUM(K20:K28)&gt;0,ROUND(SUM(S20:S28)/SUM(K20:K28)-1,8),0)</f>
        <v>0</v>
      </c>
      <c r="R11" s="9">
        <f>AVERAGE(J49,J132,J145,J158,J196,J204,J212,J220,J328)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28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29</v>
      </c>
      <c r="C19" s="34"/>
      <c r="D19" s="34"/>
      <c r="E19" s="34" t="s">
        <v>30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76</v>
      </c>
      <c r="F20" s="1"/>
      <c r="G20" s="1"/>
      <c r="H20" s="1"/>
      <c r="I20" s="1"/>
      <c r="J20" s="1"/>
      <c r="K20" s="38">
        <f>0+J34+J39+J44</f>
        <v>0</v>
      </c>
      <c r="L20" s="38">
        <f>0+L49</f>
        <v>0</v>
      </c>
      <c r="M20" s="13"/>
      <c r="N20" s="2"/>
      <c r="O20" s="2"/>
      <c r="P20" s="2"/>
      <c r="Q20" s="2"/>
      <c r="S20" s="9">
        <f>S49</f>
        <v>0</v>
      </c>
    </row>
    <row r="21" ht="12.75">
      <c r="A21" s="10"/>
      <c r="B21" s="36">
        <v>1</v>
      </c>
      <c r="C21" s="1"/>
      <c r="D21" s="1"/>
      <c r="E21" s="37" t="s">
        <v>77</v>
      </c>
      <c r="F21" s="1"/>
      <c r="G21" s="1"/>
      <c r="H21" s="1"/>
      <c r="I21" s="1"/>
      <c r="J21" s="1"/>
      <c r="K21" s="38">
        <f>0+J52+J57+J62+J67+J72+J77+J82+J87+J92+J97+J102+J107+J112+J117+J122+J127</f>
        <v>0</v>
      </c>
      <c r="L21" s="38">
        <f>0+L132</f>
        <v>0</v>
      </c>
      <c r="M21" s="13"/>
      <c r="N21" s="2"/>
      <c r="O21" s="2"/>
      <c r="P21" s="2"/>
      <c r="Q21" s="2"/>
      <c r="S21" s="9">
        <f>S132</f>
        <v>0</v>
      </c>
    </row>
    <row r="22" ht="12.75">
      <c r="A22" s="10"/>
      <c r="B22" s="36">
        <v>2</v>
      </c>
      <c r="C22" s="1"/>
      <c r="D22" s="1"/>
      <c r="E22" s="37" t="s">
        <v>78</v>
      </c>
      <c r="F22" s="1"/>
      <c r="G22" s="1"/>
      <c r="H22" s="1"/>
      <c r="I22" s="1"/>
      <c r="J22" s="1"/>
      <c r="K22" s="38">
        <f>0+J135+J140</f>
        <v>0</v>
      </c>
      <c r="L22" s="38">
        <f>0+L145</f>
        <v>0</v>
      </c>
      <c r="M22" s="13"/>
      <c r="N22" s="2"/>
      <c r="O22" s="2"/>
      <c r="P22" s="2"/>
      <c r="Q22" s="2"/>
      <c r="S22" s="9">
        <f>S145</f>
        <v>0</v>
      </c>
    </row>
    <row r="23" ht="12.75">
      <c r="A23" s="10"/>
      <c r="B23" s="36">
        <v>3</v>
      </c>
      <c r="C23" s="1"/>
      <c r="D23" s="1"/>
      <c r="E23" s="37" t="s">
        <v>79</v>
      </c>
      <c r="F23" s="1"/>
      <c r="G23" s="1"/>
      <c r="H23" s="1"/>
      <c r="I23" s="1"/>
      <c r="J23" s="1"/>
      <c r="K23" s="38">
        <f>0+J148+J153</f>
        <v>0</v>
      </c>
      <c r="L23" s="38">
        <f>0+L158</f>
        <v>0</v>
      </c>
      <c r="M23" s="13"/>
      <c r="N23" s="2"/>
      <c r="O23" s="2"/>
      <c r="P23" s="2"/>
      <c r="Q23" s="2"/>
      <c r="S23" s="9">
        <f>S158</f>
        <v>0</v>
      </c>
    </row>
    <row r="24" ht="12.75">
      <c r="A24" s="10"/>
      <c r="B24" s="36">
        <v>5</v>
      </c>
      <c r="C24" s="1"/>
      <c r="D24" s="1"/>
      <c r="E24" s="37" t="s">
        <v>80</v>
      </c>
      <c r="F24" s="1"/>
      <c r="G24" s="1"/>
      <c r="H24" s="1"/>
      <c r="I24" s="1"/>
      <c r="J24" s="1"/>
      <c r="K24" s="38">
        <f>0+J161+J166+J171+J176+J181+J186+J191</f>
        <v>0</v>
      </c>
      <c r="L24" s="38">
        <f>0+L196</f>
        <v>0</v>
      </c>
      <c r="M24" s="13"/>
      <c r="N24" s="2"/>
      <c r="O24" s="2"/>
      <c r="P24" s="2"/>
      <c r="Q24" s="2"/>
      <c r="S24" s="9">
        <f>S196</f>
        <v>0</v>
      </c>
    </row>
    <row r="25" ht="12.75">
      <c r="A25" s="10"/>
      <c r="B25" s="36">
        <v>6</v>
      </c>
      <c r="C25" s="1"/>
      <c r="D25" s="1"/>
      <c r="E25" s="37" t="s">
        <v>81</v>
      </c>
      <c r="F25" s="1"/>
      <c r="G25" s="1"/>
      <c r="H25" s="1"/>
      <c r="I25" s="1"/>
      <c r="J25" s="1"/>
      <c r="K25" s="38">
        <f>0+J199</f>
        <v>0</v>
      </c>
      <c r="L25" s="38">
        <f>0+L204</f>
        <v>0</v>
      </c>
      <c r="M25" s="72"/>
      <c r="N25" s="2"/>
      <c r="O25" s="2"/>
      <c r="P25" s="2"/>
      <c r="Q25" s="2"/>
      <c r="S25" s="9">
        <f>S204</f>
        <v>0</v>
      </c>
    </row>
    <row r="26" ht="12.75">
      <c r="A26" s="10"/>
      <c r="B26" s="36">
        <v>7</v>
      </c>
      <c r="C26" s="1"/>
      <c r="D26" s="1"/>
      <c r="E26" s="37" t="s">
        <v>82</v>
      </c>
      <c r="F26" s="1"/>
      <c r="G26" s="1"/>
      <c r="H26" s="1"/>
      <c r="I26" s="1"/>
      <c r="J26" s="1"/>
      <c r="K26" s="38">
        <f>0+J207</f>
        <v>0</v>
      </c>
      <c r="L26" s="38">
        <f>0+L212</f>
        <v>0</v>
      </c>
      <c r="M26" s="72"/>
      <c r="N26" s="2"/>
      <c r="O26" s="2"/>
      <c r="P26" s="2"/>
      <c r="Q26" s="2"/>
      <c r="S26" s="9">
        <f>S212</f>
        <v>0</v>
      </c>
    </row>
    <row r="27" ht="12.75">
      <c r="A27" s="10"/>
      <c r="B27" s="36">
        <v>8</v>
      </c>
      <c r="C27" s="1"/>
      <c r="D27" s="1"/>
      <c r="E27" s="37" t="s">
        <v>83</v>
      </c>
      <c r="F27" s="1"/>
      <c r="G27" s="1"/>
      <c r="H27" s="1"/>
      <c r="I27" s="1"/>
      <c r="J27" s="1"/>
      <c r="K27" s="38">
        <f>0+J215</f>
        <v>0</v>
      </c>
      <c r="L27" s="38">
        <f>0+L220</f>
        <v>0</v>
      </c>
      <c r="M27" s="72"/>
      <c r="N27" s="2"/>
      <c r="O27" s="2"/>
      <c r="P27" s="2"/>
      <c r="Q27" s="2"/>
      <c r="S27" s="9">
        <f>S220</f>
        <v>0</v>
      </c>
    </row>
    <row r="28" ht="12.75">
      <c r="A28" s="10"/>
      <c r="B28" s="36">
        <v>9</v>
      </c>
      <c r="C28" s="1"/>
      <c r="D28" s="1"/>
      <c r="E28" s="37" t="s">
        <v>84</v>
      </c>
      <c r="F28" s="1"/>
      <c r="G28" s="1"/>
      <c r="H28" s="1"/>
      <c r="I28" s="1"/>
      <c r="J28" s="1"/>
      <c r="K28" s="38">
        <f>0+J223+J228+J233+J238+J243+J248+J253+J258+J263+J268+J273+J278+J283+J288+J293+J298+J303+J308+J313+J318+J323</f>
        <v>0</v>
      </c>
      <c r="L28" s="38">
        <f>0+L328</f>
        <v>0</v>
      </c>
      <c r="M28" s="72"/>
      <c r="N28" s="2"/>
      <c r="O28" s="2"/>
      <c r="P28" s="2"/>
      <c r="Q28" s="2"/>
      <c r="S28" s="9">
        <f>S328</f>
        <v>0</v>
      </c>
    </row>
    <row r="29" ht="12.75">
      <c r="A29" s="1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73"/>
      <c r="N29" s="2"/>
      <c r="O29" s="2"/>
      <c r="P29" s="2"/>
      <c r="Q29" s="2"/>
    </row>
    <row r="30" ht="14" customHeight="1">
      <c r="A30" s="4"/>
      <c r="B30" s="28" t="s">
        <v>32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4"/>
      <c r="N31" s="2"/>
      <c r="O31" s="2"/>
      <c r="P31" s="2"/>
      <c r="Q31" s="2"/>
    </row>
    <row r="32" ht="18" customHeight="1">
      <c r="A32" s="10"/>
      <c r="B32" s="34" t="s">
        <v>33</v>
      </c>
      <c r="C32" s="34" t="s">
        <v>29</v>
      </c>
      <c r="D32" s="34" t="s">
        <v>34</v>
      </c>
      <c r="E32" s="34" t="s">
        <v>30</v>
      </c>
      <c r="F32" s="34" t="s">
        <v>35</v>
      </c>
      <c r="G32" s="35" t="s">
        <v>36</v>
      </c>
      <c r="H32" s="23" t="s">
        <v>37</v>
      </c>
      <c r="I32" s="23" t="s">
        <v>38</v>
      </c>
      <c r="J32" s="23" t="s">
        <v>17</v>
      </c>
      <c r="K32" s="35" t="s">
        <v>39</v>
      </c>
      <c r="L32" s="23" t="s">
        <v>18</v>
      </c>
      <c r="M32" s="72"/>
      <c r="N32" s="2"/>
      <c r="O32" s="2"/>
      <c r="P32" s="2"/>
      <c r="Q32" s="2"/>
    </row>
    <row r="33" ht="40" customHeight="1">
      <c r="A33" s="10"/>
      <c r="B33" s="39" t="s">
        <v>85</v>
      </c>
      <c r="C33" s="1"/>
      <c r="D33" s="1"/>
      <c r="E33" s="1"/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 ht="12.75">
      <c r="A34" s="10"/>
      <c r="B34" s="41">
        <v>1</v>
      </c>
      <c r="C34" s="42" t="s">
        <v>86</v>
      </c>
      <c r="D34" s="42" t="s">
        <v>87</v>
      </c>
      <c r="E34" s="42" t="s">
        <v>88</v>
      </c>
      <c r="F34" s="42" t="s">
        <v>7</v>
      </c>
      <c r="G34" s="43" t="s">
        <v>89</v>
      </c>
      <c r="H34" s="44">
        <v>951.71000000000004</v>
      </c>
      <c r="I34" s="45">
        <v>0</v>
      </c>
      <c r="J34" s="46">
        <f>ROUND(H34*I34,2)</f>
        <v>0</v>
      </c>
      <c r="K34" s="47">
        <v>0.20999999999999999</v>
      </c>
      <c r="L34" s="48">
        <f>ROUND(J34*1.21,2)</f>
        <v>0</v>
      </c>
      <c r="M34" s="13"/>
      <c r="N34" s="2"/>
      <c r="O34" s="2"/>
      <c r="P34" s="2"/>
      <c r="Q34" s="33">
        <f>IF(ISNUMBER(K34),IF(H34&gt;0,IF(I34&gt;0,J34,0),0),0)</f>
        <v>0</v>
      </c>
      <c r="R34" s="9">
        <f>IF(ISNUMBER(K34)=FALSE,J34,0)</f>
        <v>0</v>
      </c>
    </row>
    <row r="35" ht="12.75">
      <c r="A35" s="10"/>
      <c r="B35" s="49" t="s">
        <v>44</v>
      </c>
      <c r="C35" s="1"/>
      <c r="D35" s="1"/>
      <c r="E35" s="50" t="s">
        <v>90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ht="12.75">
      <c r="A36" s="10"/>
      <c r="B36" s="49" t="s">
        <v>46</v>
      </c>
      <c r="C36" s="1"/>
      <c r="D36" s="1"/>
      <c r="E36" s="50" t="s">
        <v>91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ht="12.75">
      <c r="A37" s="10"/>
      <c r="B37" s="49" t="s">
        <v>48</v>
      </c>
      <c r="C37" s="1"/>
      <c r="D37" s="1"/>
      <c r="E37" s="50" t="s">
        <v>92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 thickBot="1" ht="12.75">
      <c r="A38" s="10"/>
      <c r="B38" s="51" t="s">
        <v>50</v>
      </c>
      <c r="C38" s="52"/>
      <c r="D38" s="52"/>
      <c r="E38" s="53" t="s">
        <v>51</v>
      </c>
      <c r="F38" s="52"/>
      <c r="G38" s="52"/>
      <c r="H38" s="54"/>
      <c r="I38" s="52"/>
      <c r="J38" s="54"/>
      <c r="K38" s="52"/>
      <c r="L38" s="52"/>
      <c r="M38" s="13"/>
      <c r="N38" s="2"/>
      <c r="O38" s="2"/>
      <c r="P38" s="2"/>
      <c r="Q38" s="2"/>
    </row>
    <row r="39" thickTop="1" ht="12.75">
      <c r="A39" s="10"/>
      <c r="B39" s="41">
        <v>2</v>
      </c>
      <c r="C39" s="42" t="s">
        <v>86</v>
      </c>
      <c r="D39" s="42" t="s">
        <v>93</v>
      </c>
      <c r="E39" s="42" t="s">
        <v>88</v>
      </c>
      <c r="F39" s="42" t="s">
        <v>7</v>
      </c>
      <c r="G39" s="43" t="s">
        <v>89</v>
      </c>
      <c r="H39" s="55">
        <v>375.75999999999999</v>
      </c>
      <c r="I39" s="56">
        <v>0</v>
      </c>
      <c r="J39" s="57">
        <f>ROUND(H39*I39,2)</f>
        <v>0</v>
      </c>
      <c r="K39" s="58">
        <v>0.20999999999999999</v>
      </c>
      <c r="L39" s="59">
        <f>ROUND(J39*1.21,2)</f>
        <v>0</v>
      </c>
      <c r="M39" s="13"/>
      <c r="N39" s="2"/>
      <c r="O39" s="2"/>
      <c r="P39" s="2"/>
      <c r="Q39" s="33">
        <f>IF(ISNUMBER(K39),IF(H39&gt;0,IF(I39&gt;0,J39,0),0),0)</f>
        <v>0</v>
      </c>
      <c r="R39" s="9">
        <f>IF(ISNUMBER(K39)=FALSE,J39,0)</f>
        <v>0</v>
      </c>
    </row>
    <row r="40" ht="12.75">
      <c r="A40" s="10"/>
      <c r="B40" s="49" t="s">
        <v>44</v>
      </c>
      <c r="C40" s="1"/>
      <c r="D40" s="1"/>
      <c r="E40" s="50" t="s">
        <v>94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 ht="12.75">
      <c r="A41" s="10"/>
      <c r="B41" s="49" t="s">
        <v>46</v>
      </c>
      <c r="C41" s="1"/>
      <c r="D41" s="1"/>
      <c r="E41" s="50" t="s">
        <v>95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ht="12.75">
      <c r="A42" s="10"/>
      <c r="B42" s="49" t="s">
        <v>48</v>
      </c>
      <c r="C42" s="1"/>
      <c r="D42" s="1"/>
      <c r="E42" s="50" t="s">
        <v>92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 thickBot="1" ht="12.75">
      <c r="A43" s="10"/>
      <c r="B43" s="51" t="s">
        <v>50</v>
      </c>
      <c r="C43" s="52"/>
      <c r="D43" s="52"/>
      <c r="E43" s="53" t="s">
        <v>51</v>
      </c>
      <c r="F43" s="52"/>
      <c r="G43" s="52"/>
      <c r="H43" s="54"/>
      <c r="I43" s="52"/>
      <c r="J43" s="54"/>
      <c r="K43" s="52"/>
      <c r="L43" s="52"/>
      <c r="M43" s="13"/>
      <c r="N43" s="2"/>
      <c r="O43" s="2"/>
      <c r="P43" s="2"/>
      <c r="Q43" s="2"/>
    </row>
    <row r="44" thickTop="1" ht="12.75">
      <c r="A44" s="10"/>
      <c r="B44" s="41">
        <v>3</v>
      </c>
      <c r="C44" s="42" t="s">
        <v>86</v>
      </c>
      <c r="D44" s="42" t="s">
        <v>96</v>
      </c>
      <c r="E44" s="42" t="s">
        <v>88</v>
      </c>
      <c r="F44" s="42" t="s">
        <v>7</v>
      </c>
      <c r="G44" s="43" t="s">
        <v>89</v>
      </c>
      <c r="H44" s="55">
        <v>1.4810000000000001</v>
      </c>
      <c r="I44" s="56">
        <v>0</v>
      </c>
      <c r="J44" s="57">
        <f>ROUND(H44*I44,2)</f>
        <v>0</v>
      </c>
      <c r="K44" s="58">
        <v>0.20999999999999999</v>
      </c>
      <c r="L44" s="59">
        <f>ROUND(J44*1.21,2)</f>
        <v>0</v>
      </c>
      <c r="M44" s="13"/>
      <c r="N44" s="2"/>
      <c r="O44" s="2"/>
      <c r="P44" s="2"/>
      <c r="Q44" s="33">
        <f>IF(ISNUMBER(K44),IF(H44&gt;0,IF(I44&gt;0,J44,0),0),0)</f>
        <v>0</v>
      </c>
      <c r="R44" s="9">
        <f>IF(ISNUMBER(K44)=FALSE,J44,0)</f>
        <v>0</v>
      </c>
    </row>
    <row r="45" ht="12.75">
      <c r="A45" s="10"/>
      <c r="B45" s="49" t="s">
        <v>44</v>
      </c>
      <c r="C45" s="1"/>
      <c r="D45" s="1"/>
      <c r="E45" s="50" t="s">
        <v>97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 ht="12.75">
      <c r="A46" s="10"/>
      <c r="B46" s="49" t="s">
        <v>46</v>
      </c>
      <c r="C46" s="1"/>
      <c r="D46" s="1"/>
      <c r="E46" s="50" t="s">
        <v>98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ht="12.75">
      <c r="A47" s="10"/>
      <c r="B47" s="49" t="s">
        <v>48</v>
      </c>
      <c r="C47" s="1"/>
      <c r="D47" s="1"/>
      <c r="E47" s="50" t="s">
        <v>92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 thickBot="1" ht="12.75">
      <c r="A48" s="10"/>
      <c r="B48" s="51" t="s">
        <v>50</v>
      </c>
      <c r="C48" s="52"/>
      <c r="D48" s="52"/>
      <c r="E48" s="53" t="s">
        <v>51</v>
      </c>
      <c r="F48" s="52"/>
      <c r="G48" s="52"/>
      <c r="H48" s="54"/>
      <c r="I48" s="52"/>
      <c r="J48" s="54"/>
      <c r="K48" s="52"/>
      <c r="L48" s="52"/>
      <c r="M48" s="13"/>
      <c r="N48" s="2"/>
      <c r="O48" s="2"/>
      <c r="P48" s="2"/>
      <c r="Q48" s="2"/>
    </row>
    <row r="49" thickTop="1" thickBot="1" ht="25" customHeight="1">
      <c r="A49" s="10"/>
      <c r="B49" s="1"/>
      <c r="C49" s="60">
        <v>0</v>
      </c>
      <c r="D49" s="1"/>
      <c r="E49" s="60" t="s">
        <v>76</v>
      </c>
      <c r="F49" s="1"/>
      <c r="G49" s="61" t="s">
        <v>69</v>
      </c>
      <c r="H49" s="62">
        <f>J34+J39+J44</f>
        <v>0</v>
      </c>
      <c r="I49" s="61" t="s">
        <v>70</v>
      </c>
      <c r="J49" s="63">
        <f>(L49-H49)</f>
        <v>0</v>
      </c>
      <c r="K49" s="61" t="s">
        <v>71</v>
      </c>
      <c r="L49" s="64">
        <f>ROUND((J34+J39+J44)*1.21,2)</f>
        <v>0</v>
      </c>
      <c r="M49" s="13"/>
      <c r="N49" s="2"/>
      <c r="O49" s="2"/>
      <c r="P49" s="2"/>
      <c r="Q49" s="33">
        <f>0+Q34+Q39+Q44</f>
        <v>0</v>
      </c>
      <c r="R49" s="9">
        <f>0+R34+R39+R44</f>
        <v>0</v>
      </c>
      <c r="S49" s="65">
        <f>Q49*(1+J49)+R49</f>
        <v>0</v>
      </c>
    </row>
    <row r="50" thickTop="1" thickBot="1" ht="25" customHeight="1">
      <c r="A50" s="10"/>
      <c r="B50" s="66"/>
      <c r="C50" s="66"/>
      <c r="D50" s="66"/>
      <c r="E50" s="66"/>
      <c r="F50" s="66"/>
      <c r="G50" s="67" t="s">
        <v>72</v>
      </c>
      <c r="H50" s="68">
        <f>0+J34+J39+J44</f>
        <v>0</v>
      </c>
      <c r="I50" s="67" t="s">
        <v>73</v>
      </c>
      <c r="J50" s="69">
        <f>0+J49</f>
        <v>0</v>
      </c>
      <c r="K50" s="67" t="s">
        <v>74</v>
      </c>
      <c r="L50" s="70">
        <f>0+L49</f>
        <v>0</v>
      </c>
      <c r="M50" s="13"/>
      <c r="N50" s="2"/>
      <c r="O50" s="2"/>
      <c r="P50" s="2"/>
      <c r="Q50" s="2"/>
    </row>
    <row r="51" ht="40" customHeight="1">
      <c r="A51" s="10"/>
      <c r="B51" s="75" t="s">
        <v>99</v>
      </c>
      <c r="C51" s="1"/>
      <c r="D51" s="1"/>
      <c r="E51" s="1"/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ht="12.75">
      <c r="A52" s="10"/>
      <c r="B52" s="41">
        <v>4</v>
      </c>
      <c r="C52" s="42" t="s">
        <v>100</v>
      </c>
      <c r="D52" s="42"/>
      <c r="E52" s="42" t="s">
        <v>101</v>
      </c>
      <c r="F52" s="42" t="s">
        <v>7</v>
      </c>
      <c r="G52" s="43" t="s">
        <v>102</v>
      </c>
      <c r="H52" s="44">
        <v>170.80000000000001</v>
      </c>
      <c r="I52" s="45">
        <v>0</v>
      </c>
      <c r="J52" s="46">
        <f>ROUND(H52*I52,2)</f>
        <v>0</v>
      </c>
      <c r="K52" s="47">
        <v>0.20999999999999999</v>
      </c>
      <c r="L52" s="48">
        <f>ROUND(J52*1.21,2)</f>
        <v>0</v>
      </c>
      <c r="M52" s="13"/>
      <c r="N52" s="2"/>
      <c r="O52" s="2"/>
      <c r="P52" s="2"/>
      <c r="Q52" s="33">
        <f>IF(ISNUMBER(K52),IF(H52&gt;0,IF(I52&gt;0,J52,0),0),0)</f>
        <v>0</v>
      </c>
      <c r="R52" s="9">
        <f>IF(ISNUMBER(K52)=FALSE,J52,0)</f>
        <v>0</v>
      </c>
    </row>
    <row r="53" ht="12.75">
      <c r="A53" s="10"/>
      <c r="B53" s="49" t="s">
        <v>44</v>
      </c>
      <c r="C53" s="1"/>
      <c r="D53" s="1"/>
      <c r="E53" s="50" t="s">
        <v>103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ht="12.75">
      <c r="A54" s="10"/>
      <c r="B54" s="49" t="s">
        <v>46</v>
      </c>
      <c r="C54" s="1"/>
      <c r="D54" s="1"/>
      <c r="E54" s="50" t="s">
        <v>104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ht="12.75">
      <c r="A55" s="10"/>
      <c r="B55" s="49" t="s">
        <v>48</v>
      </c>
      <c r="C55" s="1"/>
      <c r="D55" s="1"/>
      <c r="E55" s="50" t="s">
        <v>105</v>
      </c>
      <c r="F55" s="1"/>
      <c r="G55" s="1"/>
      <c r="H55" s="40"/>
      <c r="I55" s="1"/>
      <c r="J55" s="40"/>
      <c r="K55" s="1"/>
      <c r="L55" s="1"/>
      <c r="M55" s="13"/>
      <c r="N55" s="2"/>
      <c r="O55" s="2"/>
      <c r="P55" s="2"/>
      <c r="Q55" s="2"/>
    </row>
    <row r="56" thickBot="1" ht="12.75">
      <c r="A56" s="10"/>
      <c r="B56" s="51" t="s">
        <v>50</v>
      </c>
      <c r="C56" s="52"/>
      <c r="D56" s="52"/>
      <c r="E56" s="53" t="s">
        <v>51</v>
      </c>
      <c r="F56" s="52"/>
      <c r="G56" s="52"/>
      <c r="H56" s="54"/>
      <c r="I56" s="52"/>
      <c r="J56" s="54"/>
      <c r="K56" s="52"/>
      <c r="L56" s="52"/>
      <c r="M56" s="13"/>
      <c r="N56" s="2"/>
      <c r="O56" s="2"/>
      <c r="P56" s="2"/>
      <c r="Q56" s="2"/>
    </row>
    <row r="57" thickTop="1" ht="12.75">
      <c r="A57" s="10"/>
      <c r="B57" s="41">
        <v>5</v>
      </c>
      <c r="C57" s="42" t="s">
        <v>106</v>
      </c>
      <c r="D57" s="42"/>
      <c r="E57" s="42" t="s">
        <v>107</v>
      </c>
      <c r="F57" s="42" t="s">
        <v>7</v>
      </c>
      <c r="G57" s="43" t="s">
        <v>102</v>
      </c>
      <c r="H57" s="55">
        <v>85.400000000000006</v>
      </c>
      <c r="I57" s="56">
        <v>0</v>
      </c>
      <c r="J57" s="57">
        <f>ROUND(H57*I57,2)</f>
        <v>0</v>
      </c>
      <c r="K57" s="58">
        <v>0.20999999999999999</v>
      </c>
      <c r="L57" s="59">
        <f>ROUND(J57*1.21,2)</f>
        <v>0</v>
      </c>
      <c r="M57" s="13"/>
      <c r="N57" s="2"/>
      <c r="O57" s="2"/>
      <c r="P57" s="2"/>
      <c r="Q57" s="33">
        <f>IF(ISNUMBER(K57),IF(H57&gt;0,IF(I57&gt;0,J57,0),0),0)</f>
        <v>0</v>
      </c>
      <c r="R57" s="9">
        <f>IF(ISNUMBER(K57)=FALSE,J57,0)</f>
        <v>0</v>
      </c>
    </row>
    <row r="58" ht="12.75">
      <c r="A58" s="10"/>
      <c r="B58" s="49" t="s">
        <v>44</v>
      </c>
      <c r="C58" s="1"/>
      <c r="D58" s="1"/>
      <c r="E58" s="50" t="s">
        <v>108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ht="12.75">
      <c r="A59" s="10"/>
      <c r="B59" s="49" t="s">
        <v>46</v>
      </c>
      <c r="C59" s="1"/>
      <c r="D59" s="1"/>
      <c r="E59" s="50" t="s">
        <v>109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ht="12.75">
      <c r="A60" s="10"/>
      <c r="B60" s="49" t="s">
        <v>48</v>
      </c>
      <c r="C60" s="1"/>
      <c r="D60" s="1"/>
      <c r="E60" s="50" t="s">
        <v>105</v>
      </c>
      <c r="F60" s="1"/>
      <c r="G60" s="1"/>
      <c r="H60" s="40"/>
      <c r="I60" s="1"/>
      <c r="J60" s="40"/>
      <c r="K60" s="1"/>
      <c r="L60" s="1"/>
      <c r="M60" s="13"/>
      <c r="N60" s="2"/>
      <c r="O60" s="2"/>
      <c r="P60" s="2"/>
      <c r="Q60" s="2"/>
    </row>
    <row r="61" thickBot="1" ht="12.75">
      <c r="A61" s="10"/>
      <c r="B61" s="51" t="s">
        <v>50</v>
      </c>
      <c r="C61" s="52"/>
      <c r="D61" s="52"/>
      <c r="E61" s="53" t="s">
        <v>51</v>
      </c>
      <c r="F61" s="52"/>
      <c r="G61" s="52"/>
      <c r="H61" s="54"/>
      <c r="I61" s="52"/>
      <c r="J61" s="54"/>
      <c r="K61" s="52"/>
      <c r="L61" s="52"/>
      <c r="M61" s="13"/>
      <c r="N61" s="2"/>
      <c r="O61" s="2"/>
      <c r="P61" s="2"/>
      <c r="Q61" s="2"/>
    </row>
    <row r="62" thickTop="1" ht="12.75">
      <c r="A62" s="10"/>
      <c r="B62" s="41">
        <v>6</v>
      </c>
      <c r="C62" s="42" t="s">
        <v>110</v>
      </c>
      <c r="D62" s="42"/>
      <c r="E62" s="42" t="s">
        <v>111</v>
      </c>
      <c r="F62" s="42" t="s">
        <v>7</v>
      </c>
      <c r="G62" s="43" t="s">
        <v>112</v>
      </c>
      <c r="H62" s="55">
        <v>3</v>
      </c>
      <c r="I62" s="56">
        <v>0</v>
      </c>
      <c r="J62" s="57">
        <f>ROUND(H62*I62,2)</f>
        <v>0</v>
      </c>
      <c r="K62" s="58">
        <v>0.20999999999999999</v>
      </c>
      <c r="L62" s="59">
        <f>ROUND(J62*1.21,2)</f>
        <v>0</v>
      </c>
      <c r="M62" s="13"/>
      <c r="N62" s="2"/>
      <c r="O62" s="2"/>
      <c r="P62" s="2"/>
      <c r="Q62" s="33">
        <f>IF(ISNUMBER(K62),IF(H62&gt;0,IF(I62&gt;0,J62,0),0),0)</f>
        <v>0</v>
      </c>
      <c r="R62" s="9">
        <f>IF(ISNUMBER(K62)=FALSE,J62,0)</f>
        <v>0</v>
      </c>
    </row>
    <row r="63" ht="12.75">
      <c r="A63" s="10"/>
      <c r="B63" s="49" t="s">
        <v>44</v>
      </c>
      <c r="C63" s="1"/>
      <c r="D63" s="1"/>
      <c r="E63" s="50" t="s">
        <v>113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ht="12.75">
      <c r="A64" s="10"/>
      <c r="B64" s="49" t="s">
        <v>46</v>
      </c>
      <c r="C64" s="1"/>
      <c r="D64" s="1"/>
      <c r="E64" s="50" t="s">
        <v>114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ht="12.75">
      <c r="A65" s="10"/>
      <c r="B65" s="49" t="s">
        <v>48</v>
      </c>
      <c r="C65" s="1"/>
      <c r="D65" s="1"/>
      <c r="E65" s="50" t="s">
        <v>105</v>
      </c>
      <c r="F65" s="1"/>
      <c r="G65" s="1"/>
      <c r="H65" s="40"/>
      <c r="I65" s="1"/>
      <c r="J65" s="40"/>
      <c r="K65" s="1"/>
      <c r="L65" s="1"/>
      <c r="M65" s="13"/>
      <c r="N65" s="2"/>
      <c r="O65" s="2"/>
      <c r="P65" s="2"/>
      <c r="Q65" s="2"/>
    </row>
    <row r="66" thickBot="1" ht="12.75">
      <c r="A66" s="10"/>
      <c r="B66" s="51" t="s">
        <v>50</v>
      </c>
      <c r="C66" s="52"/>
      <c r="D66" s="52"/>
      <c r="E66" s="53" t="s">
        <v>51</v>
      </c>
      <c r="F66" s="52"/>
      <c r="G66" s="52"/>
      <c r="H66" s="54"/>
      <c r="I66" s="52"/>
      <c r="J66" s="54"/>
      <c r="K66" s="52"/>
      <c r="L66" s="52"/>
      <c r="M66" s="13"/>
      <c r="N66" s="2"/>
      <c r="O66" s="2"/>
      <c r="P66" s="2"/>
      <c r="Q66" s="2"/>
    </row>
    <row r="67" thickTop="1" ht="12.75">
      <c r="A67" s="10"/>
      <c r="B67" s="41">
        <v>7</v>
      </c>
      <c r="C67" s="42" t="s">
        <v>115</v>
      </c>
      <c r="D67" s="42"/>
      <c r="E67" s="42" t="s">
        <v>116</v>
      </c>
      <c r="F67" s="42" t="s">
        <v>7</v>
      </c>
      <c r="G67" s="43" t="s">
        <v>102</v>
      </c>
      <c r="H67" s="55">
        <v>74.099999999999994</v>
      </c>
      <c r="I67" s="56">
        <v>0</v>
      </c>
      <c r="J67" s="57">
        <f>ROUND(H67*I67,2)</f>
        <v>0</v>
      </c>
      <c r="K67" s="58">
        <v>0.20999999999999999</v>
      </c>
      <c r="L67" s="59">
        <f>ROUND(J67*1.21,2)</f>
        <v>0</v>
      </c>
      <c r="M67" s="13"/>
      <c r="N67" s="2"/>
      <c r="O67" s="2"/>
      <c r="P67" s="2"/>
      <c r="Q67" s="33">
        <f>IF(ISNUMBER(K67),IF(H67&gt;0,IF(I67&gt;0,J67,0),0),0)</f>
        <v>0</v>
      </c>
      <c r="R67" s="9">
        <f>IF(ISNUMBER(K67)=FALSE,J67,0)</f>
        <v>0</v>
      </c>
    </row>
    <row r="68" ht="12.75">
      <c r="A68" s="10"/>
      <c r="B68" s="49" t="s">
        <v>44</v>
      </c>
      <c r="C68" s="1"/>
      <c r="D68" s="1"/>
      <c r="E68" s="50" t="s">
        <v>117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ht="12.75">
      <c r="A69" s="10"/>
      <c r="B69" s="49" t="s">
        <v>46</v>
      </c>
      <c r="C69" s="1"/>
      <c r="D69" s="1"/>
      <c r="E69" s="50" t="s">
        <v>118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ht="12.75">
      <c r="A70" s="10"/>
      <c r="B70" s="49" t="s">
        <v>48</v>
      </c>
      <c r="C70" s="1"/>
      <c r="D70" s="1"/>
      <c r="E70" s="50" t="s">
        <v>105</v>
      </c>
      <c r="F70" s="1"/>
      <c r="G70" s="1"/>
      <c r="H70" s="40"/>
      <c r="I70" s="1"/>
      <c r="J70" s="40"/>
      <c r="K70" s="1"/>
      <c r="L70" s="1"/>
      <c r="M70" s="13"/>
      <c r="N70" s="2"/>
      <c r="O70" s="2"/>
      <c r="P70" s="2"/>
      <c r="Q70" s="2"/>
    </row>
    <row r="71" thickBot="1" ht="12.75">
      <c r="A71" s="10"/>
      <c r="B71" s="51" t="s">
        <v>50</v>
      </c>
      <c r="C71" s="52"/>
      <c r="D71" s="52"/>
      <c r="E71" s="53" t="s">
        <v>51</v>
      </c>
      <c r="F71" s="52"/>
      <c r="G71" s="52"/>
      <c r="H71" s="54"/>
      <c r="I71" s="52"/>
      <c r="J71" s="54"/>
      <c r="K71" s="52"/>
      <c r="L71" s="52"/>
      <c r="M71" s="13"/>
      <c r="N71" s="2"/>
      <c r="O71" s="2"/>
      <c r="P71" s="2"/>
      <c r="Q71" s="2"/>
    </row>
    <row r="72" thickTop="1" ht="12.75">
      <c r="A72" s="10"/>
      <c r="B72" s="41">
        <v>8</v>
      </c>
      <c r="C72" s="42" t="s">
        <v>119</v>
      </c>
      <c r="D72" s="42"/>
      <c r="E72" s="42" t="s">
        <v>120</v>
      </c>
      <c r="F72" s="42" t="s">
        <v>7</v>
      </c>
      <c r="G72" s="43" t="s">
        <v>102</v>
      </c>
      <c r="H72" s="55">
        <v>11.25</v>
      </c>
      <c r="I72" s="56">
        <v>0</v>
      </c>
      <c r="J72" s="57">
        <f>ROUND(H72*I72,2)</f>
        <v>0</v>
      </c>
      <c r="K72" s="58">
        <v>0.20999999999999999</v>
      </c>
      <c r="L72" s="59">
        <f>ROUND(J72*1.21,2)</f>
        <v>0</v>
      </c>
      <c r="M72" s="13"/>
      <c r="N72" s="2"/>
      <c r="O72" s="2"/>
      <c r="P72" s="2"/>
      <c r="Q72" s="33">
        <f>IF(ISNUMBER(K72),IF(H72&gt;0,IF(I72&gt;0,J72,0),0),0)</f>
        <v>0</v>
      </c>
      <c r="R72" s="9">
        <f>IF(ISNUMBER(K72)=FALSE,J72,0)</f>
        <v>0</v>
      </c>
    </row>
    <row r="73" ht="12.75">
      <c r="A73" s="10"/>
      <c r="B73" s="49" t="s">
        <v>44</v>
      </c>
      <c r="C73" s="1"/>
      <c r="D73" s="1"/>
      <c r="E73" s="50" t="s">
        <v>121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 ht="12.75">
      <c r="A74" s="10"/>
      <c r="B74" s="49" t="s">
        <v>46</v>
      </c>
      <c r="C74" s="1"/>
      <c r="D74" s="1"/>
      <c r="E74" s="50" t="s">
        <v>122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ht="12.75">
      <c r="A75" s="10"/>
      <c r="B75" s="49" t="s">
        <v>48</v>
      </c>
      <c r="C75" s="1"/>
      <c r="D75" s="1"/>
      <c r="E75" s="50" t="s">
        <v>123</v>
      </c>
      <c r="F75" s="1"/>
      <c r="G75" s="1"/>
      <c r="H75" s="40"/>
      <c r="I75" s="1"/>
      <c r="J75" s="40"/>
      <c r="K75" s="1"/>
      <c r="L75" s="1"/>
      <c r="M75" s="13"/>
      <c r="N75" s="2"/>
      <c r="O75" s="2"/>
      <c r="P75" s="2"/>
      <c r="Q75" s="2"/>
    </row>
    <row r="76" thickBot="1" ht="12.75">
      <c r="A76" s="10"/>
      <c r="B76" s="51" t="s">
        <v>50</v>
      </c>
      <c r="C76" s="52"/>
      <c r="D76" s="52"/>
      <c r="E76" s="53" t="s">
        <v>51</v>
      </c>
      <c r="F76" s="52"/>
      <c r="G76" s="52"/>
      <c r="H76" s="54"/>
      <c r="I76" s="52"/>
      <c r="J76" s="54"/>
      <c r="K76" s="52"/>
      <c r="L76" s="52"/>
      <c r="M76" s="13"/>
      <c r="N76" s="2"/>
      <c r="O76" s="2"/>
      <c r="P76" s="2"/>
      <c r="Q76" s="2"/>
    </row>
    <row r="77" thickTop="1" ht="12.75">
      <c r="A77" s="10"/>
      <c r="B77" s="41">
        <v>9</v>
      </c>
      <c r="C77" s="42" t="s">
        <v>124</v>
      </c>
      <c r="D77" s="42" t="s">
        <v>87</v>
      </c>
      <c r="E77" s="42" t="s">
        <v>125</v>
      </c>
      <c r="F77" s="42" t="s">
        <v>7</v>
      </c>
      <c r="G77" s="43" t="s">
        <v>102</v>
      </c>
      <c r="H77" s="55">
        <v>3</v>
      </c>
      <c r="I77" s="56">
        <v>0</v>
      </c>
      <c r="J77" s="57">
        <f>ROUND(H77*I77,2)</f>
        <v>0</v>
      </c>
      <c r="K77" s="58">
        <v>0.20999999999999999</v>
      </c>
      <c r="L77" s="59">
        <f>ROUND(J77*1.21,2)</f>
        <v>0</v>
      </c>
      <c r="M77" s="13"/>
      <c r="N77" s="2"/>
      <c r="O77" s="2"/>
      <c r="P77" s="2"/>
      <c r="Q77" s="33">
        <f>IF(ISNUMBER(K77),IF(H77&gt;0,IF(I77&gt;0,J77,0),0),0)</f>
        <v>0</v>
      </c>
      <c r="R77" s="9">
        <f>IF(ISNUMBER(K77)=FALSE,J77,0)</f>
        <v>0</v>
      </c>
    </row>
    <row r="78" ht="12.75">
      <c r="A78" s="10"/>
      <c r="B78" s="49" t="s">
        <v>44</v>
      </c>
      <c r="C78" s="1"/>
      <c r="D78" s="1"/>
      <c r="E78" s="50" t="s">
        <v>126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 ht="12.75">
      <c r="A79" s="10"/>
      <c r="B79" s="49" t="s">
        <v>46</v>
      </c>
      <c r="C79" s="1"/>
      <c r="D79" s="1"/>
      <c r="E79" s="50" t="s">
        <v>114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 ht="12.75">
      <c r="A80" s="10"/>
      <c r="B80" s="49" t="s">
        <v>48</v>
      </c>
      <c r="C80" s="1"/>
      <c r="D80" s="1"/>
      <c r="E80" s="50" t="s">
        <v>127</v>
      </c>
      <c r="F80" s="1"/>
      <c r="G80" s="1"/>
      <c r="H80" s="40"/>
      <c r="I80" s="1"/>
      <c r="J80" s="40"/>
      <c r="K80" s="1"/>
      <c r="L80" s="1"/>
      <c r="M80" s="13"/>
      <c r="N80" s="2"/>
      <c r="O80" s="2"/>
      <c r="P80" s="2"/>
      <c r="Q80" s="2"/>
    </row>
    <row r="81" thickBot="1" ht="12.75">
      <c r="A81" s="10"/>
      <c r="B81" s="51" t="s">
        <v>50</v>
      </c>
      <c r="C81" s="52"/>
      <c r="D81" s="52"/>
      <c r="E81" s="53" t="s">
        <v>51</v>
      </c>
      <c r="F81" s="52"/>
      <c r="G81" s="52"/>
      <c r="H81" s="54"/>
      <c r="I81" s="52"/>
      <c r="J81" s="54"/>
      <c r="K81" s="52"/>
      <c r="L81" s="52"/>
      <c r="M81" s="13"/>
      <c r="N81" s="2"/>
      <c r="O81" s="2"/>
      <c r="P81" s="2"/>
      <c r="Q81" s="2"/>
    </row>
    <row r="82" thickTop="1" ht="12.75">
      <c r="A82" s="10"/>
      <c r="B82" s="41">
        <v>10</v>
      </c>
      <c r="C82" s="42" t="s">
        <v>124</v>
      </c>
      <c r="D82" s="42" t="s">
        <v>93</v>
      </c>
      <c r="E82" s="42" t="s">
        <v>125</v>
      </c>
      <c r="F82" s="42" t="s">
        <v>7</v>
      </c>
      <c r="G82" s="43" t="s">
        <v>102</v>
      </c>
      <c r="H82" s="55">
        <v>427</v>
      </c>
      <c r="I82" s="56">
        <v>0</v>
      </c>
      <c r="J82" s="57">
        <f>ROUND(H82*I82,2)</f>
        <v>0</v>
      </c>
      <c r="K82" s="58">
        <v>0.20999999999999999</v>
      </c>
      <c r="L82" s="59">
        <f>ROUND(J82*1.21,2)</f>
        <v>0</v>
      </c>
      <c r="M82" s="13"/>
      <c r="N82" s="2"/>
      <c r="O82" s="2"/>
      <c r="P82" s="2"/>
      <c r="Q82" s="33">
        <f>IF(ISNUMBER(K82),IF(H82&gt;0,IF(I82&gt;0,J82,0),0),0)</f>
        <v>0</v>
      </c>
      <c r="R82" s="9">
        <f>IF(ISNUMBER(K82)=FALSE,J82,0)</f>
        <v>0</v>
      </c>
    </row>
    <row r="83" ht="12.75">
      <c r="A83" s="10"/>
      <c r="B83" s="49" t="s">
        <v>44</v>
      </c>
      <c r="C83" s="1"/>
      <c r="D83" s="1"/>
      <c r="E83" s="50" t="s">
        <v>128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 ht="12.75">
      <c r="A84" s="10"/>
      <c r="B84" s="49" t="s">
        <v>46</v>
      </c>
      <c r="C84" s="1"/>
      <c r="D84" s="1"/>
      <c r="E84" s="50" t="s">
        <v>129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 ht="12.75">
      <c r="A85" s="10"/>
      <c r="B85" s="49" t="s">
        <v>48</v>
      </c>
      <c r="C85" s="1"/>
      <c r="D85" s="1"/>
      <c r="E85" s="50" t="s">
        <v>127</v>
      </c>
      <c r="F85" s="1"/>
      <c r="G85" s="1"/>
      <c r="H85" s="40"/>
      <c r="I85" s="1"/>
      <c r="J85" s="40"/>
      <c r="K85" s="1"/>
      <c r="L85" s="1"/>
      <c r="M85" s="13"/>
      <c r="N85" s="2"/>
      <c r="O85" s="2"/>
      <c r="P85" s="2"/>
      <c r="Q85" s="2"/>
    </row>
    <row r="86" thickBot="1" ht="12.75">
      <c r="A86" s="10"/>
      <c r="B86" s="51" t="s">
        <v>50</v>
      </c>
      <c r="C86" s="52"/>
      <c r="D86" s="52"/>
      <c r="E86" s="53" t="s">
        <v>51</v>
      </c>
      <c r="F86" s="52"/>
      <c r="G86" s="52"/>
      <c r="H86" s="54"/>
      <c r="I86" s="52"/>
      <c r="J86" s="54"/>
      <c r="K86" s="52"/>
      <c r="L86" s="52"/>
      <c r="M86" s="13"/>
      <c r="N86" s="2"/>
      <c r="O86" s="2"/>
      <c r="P86" s="2"/>
      <c r="Q86" s="2"/>
    </row>
    <row r="87" thickTop="1" ht="12.75">
      <c r="A87" s="10"/>
      <c r="B87" s="41">
        <v>11</v>
      </c>
      <c r="C87" s="42" t="s">
        <v>130</v>
      </c>
      <c r="D87" s="42"/>
      <c r="E87" s="42" t="s">
        <v>131</v>
      </c>
      <c r="F87" s="42" t="s">
        <v>7</v>
      </c>
      <c r="G87" s="43" t="s">
        <v>102</v>
      </c>
      <c r="H87" s="55">
        <v>30</v>
      </c>
      <c r="I87" s="56">
        <v>0</v>
      </c>
      <c r="J87" s="57">
        <f>ROUND(H87*I87,2)</f>
        <v>0</v>
      </c>
      <c r="K87" s="58">
        <v>0.20999999999999999</v>
      </c>
      <c r="L87" s="59">
        <f>ROUND(J87*1.21,2)</f>
        <v>0</v>
      </c>
      <c r="M87" s="13"/>
      <c r="N87" s="2"/>
      <c r="O87" s="2"/>
      <c r="P87" s="2"/>
      <c r="Q87" s="33">
        <f>IF(ISNUMBER(K87),IF(H87&gt;0,IF(I87&gt;0,J87,0),0),0)</f>
        <v>0</v>
      </c>
      <c r="R87" s="9">
        <f>IF(ISNUMBER(K87)=FALSE,J87,0)</f>
        <v>0</v>
      </c>
    </row>
    <row r="88" ht="12.75">
      <c r="A88" s="10"/>
      <c r="B88" s="49" t="s">
        <v>44</v>
      </c>
      <c r="C88" s="1"/>
      <c r="D88" s="1"/>
      <c r="E88" s="50" t="s">
        <v>132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 ht="12.75">
      <c r="A89" s="10"/>
      <c r="B89" s="49" t="s">
        <v>46</v>
      </c>
      <c r="C89" s="1"/>
      <c r="D89" s="1"/>
      <c r="E89" s="50" t="s">
        <v>133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ht="12.75">
      <c r="A90" s="10"/>
      <c r="B90" s="49" t="s">
        <v>48</v>
      </c>
      <c r="C90" s="1"/>
      <c r="D90" s="1"/>
      <c r="E90" s="50" t="s">
        <v>127</v>
      </c>
      <c r="F90" s="1"/>
      <c r="G90" s="1"/>
      <c r="H90" s="40"/>
      <c r="I90" s="1"/>
      <c r="J90" s="40"/>
      <c r="K90" s="1"/>
      <c r="L90" s="1"/>
      <c r="M90" s="13"/>
      <c r="N90" s="2"/>
      <c r="O90" s="2"/>
      <c r="P90" s="2"/>
      <c r="Q90" s="2"/>
    </row>
    <row r="91" thickBot="1" ht="12.75">
      <c r="A91" s="10"/>
      <c r="B91" s="51" t="s">
        <v>50</v>
      </c>
      <c r="C91" s="52"/>
      <c r="D91" s="52"/>
      <c r="E91" s="53" t="s">
        <v>51</v>
      </c>
      <c r="F91" s="52"/>
      <c r="G91" s="52"/>
      <c r="H91" s="54"/>
      <c r="I91" s="52"/>
      <c r="J91" s="54"/>
      <c r="K91" s="52"/>
      <c r="L91" s="52"/>
      <c r="M91" s="13"/>
      <c r="N91" s="2"/>
      <c r="O91" s="2"/>
      <c r="P91" s="2"/>
      <c r="Q91" s="2"/>
    </row>
    <row r="92" thickTop="1" ht="12.75">
      <c r="A92" s="10"/>
      <c r="B92" s="41">
        <v>12</v>
      </c>
      <c r="C92" s="42" t="s">
        <v>134</v>
      </c>
      <c r="D92" s="42"/>
      <c r="E92" s="42" t="s">
        <v>135</v>
      </c>
      <c r="F92" s="42" t="s">
        <v>7</v>
      </c>
      <c r="G92" s="43" t="s">
        <v>102</v>
      </c>
      <c r="H92" s="55">
        <v>12.9</v>
      </c>
      <c r="I92" s="56">
        <v>0</v>
      </c>
      <c r="J92" s="57">
        <f>ROUND(H92*I92,2)</f>
        <v>0</v>
      </c>
      <c r="K92" s="58">
        <v>0.20999999999999999</v>
      </c>
      <c r="L92" s="59">
        <f>ROUND(J92*1.21,2)</f>
        <v>0</v>
      </c>
      <c r="M92" s="13"/>
      <c r="N92" s="2"/>
      <c r="O92" s="2"/>
      <c r="P92" s="2"/>
      <c r="Q92" s="33">
        <f>IF(ISNUMBER(K92),IF(H92&gt;0,IF(I92&gt;0,J92,0),0),0)</f>
        <v>0</v>
      </c>
      <c r="R92" s="9">
        <f>IF(ISNUMBER(K92)=FALSE,J92,0)</f>
        <v>0</v>
      </c>
    </row>
    <row r="93" ht="12.75">
      <c r="A93" s="10"/>
      <c r="B93" s="49" t="s">
        <v>44</v>
      </c>
      <c r="C93" s="1"/>
      <c r="D93" s="1"/>
      <c r="E93" s="50" t="s">
        <v>136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 ht="12.75">
      <c r="A94" s="10"/>
      <c r="B94" s="49" t="s">
        <v>46</v>
      </c>
      <c r="C94" s="1"/>
      <c r="D94" s="1"/>
      <c r="E94" s="50" t="s">
        <v>137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 ht="12.75">
      <c r="A95" s="10"/>
      <c r="B95" s="49" t="s">
        <v>48</v>
      </c>
      <c r="C95" s="1"/>
      <c r="D95" s="1"/>
      <c r="E95" s="50" t="s">
        <v>138</v>
      </c>
      <c r="F95" s="1"/>
      <c r="G95" s="1"/>
      <c r="H95" s="40"/>
      <c r="I95" s="1"/>
      <c r="J95" s="40"/>
      <c r="K95" s="1"/>
      <c r="L95" s="1"/>
      <c r="M95" s="13"/>
      <c r="N95" s="2"/>
      <c r="O95" s="2"/>
      <c r="P95" s="2"/>
      <c r="Q95" s="2"/>
    </row>
    <row r="96" thickBot="1" ht="12.75">
      <c r="A96" s="10"/>
      <c r="B96" s="51" t="s">
        <v>50</v>
      </c>
      <c r="C96" s="52"/>
      <c r="D96" s="52"/>
      <c r="E96" s="53" t="s">
        <v>51</v>
      </c>
      <c r="F96" s="52"/>
      <c r="G96" s="52"/>
      <c r="H96" s="54"/>
      <c r="I96" s="52"/>
      <c r="J96" s="54"/>
      <c r="K96" s="52"/>
      <c r="L96" s="52"/>
      <c r="M96" s="13"/>
      <c r="N96" s="2"/>
      <c r="O96" s="2"/>
      <c r="P96" s="2"/>
      <c r="Q96" s="2"/>
    </row>
    <row r="97" thickTop="1" ht="12.75">
      <c r="A97" s="10"/>
      <c r="B97" s="41">
        <v>13</v>
      </c>
      <c r="C97" s="42" t="s">
        <v>139</v>
      </c>
      <c r="D97" s="42"/>
      <c r="E97" s="42" t="s">
        <v>140</v>
      </c>
      <c r="F97" s="42" t="s">
        <v>7</v>
      </c>
      <c r="G97" s="43" t="s">
        <v>112</v>
      </c>
      <c r="H97" s="55">
        <v>122</v>
      </c>
      <c r="I97" s="56">
        <v>0</v>
      </c>
      <c r="J97" s="57">
        <f>ROUND(H97*I97,2)</f>
        <v>0</v>
      </c>
      <c r="K97" s="58">
        <v>0.20999999999999999</v>
      </c>
      <c r="L97" s="59">
        <f>ROUND(J97*1.21,2)</f>
        <v>0</v>
      </c>
      <c r="M97" s="13"/>
      <c r="N97" s="2"/>
      <c r="O97" s="2"/>
      <c r="P97" s="2"/>
      <c r="Q97" s="33">
        <f>IF(ISNUMBER(K97),IF(H97&gt;0,IF(I97&gt;0,J97,0),0),0)</f>
        <v>0</v>
      </c>
      <c r="R97" s="9">
        <f>IF(ISNUMBER(K97)=FALSE,J97,0)</f>
        <v>0</v>
      </c>
    </row>
    <row r="98" ht="12.75">
      <c r="A98" s="10"/>
      <c r="B98" s="49" t="s">
        <v>44</v>
      </c>
      <c r="C98" s="1"/>
      <c r="D98" s="1"/>
      <c r="E98" s="50" t="s">
        <v>141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 ht="12.75">
      <c r="A99" s="10"/>
      <c r="B99" s="49" t="s">
        <v>46</v>
      </c>
      <c r="C99" s="1"/>
      <c r="D99" s="1"/>
      <c r="E99" s="50" t="s">
        <v>142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ht="12.75">
      <c r="A100" s="10"/>
      <c r="B100" s="49" t="s">
        <v>48</v>
      </c>
      <c r="C100" s="1"/>
      <c r="D100" s="1"/>
      <c r="E100" s="50" t="s">
        <v>138</v>
      </c>
      <c r="F100" s="1"/>
      <c r="G100" s="1"/>
      <c r="H100" s="40"/>
      <c r="I100" s="1"/>
      <c r="J100" s="40"/>
      <c r="K100" s="1"/>
      <c r="L100" s="1"/>
      <c r="M100" s="13"/>
      <c r="N100" s="2"/>
      <c r="O100" s="2"/>
      <c r="P100" s="2"/>
      <c r="Q100" s="2"/>
    </row>
    <row r="101" thickBot="1" ht="12.75">
      <c r="A101" s="10"/>
      <c r="B101" s="51" t="s">
        <v>50</v>
      </c>
      <c r="C101" s="52"/>
      <c r="D101" s="52"/>
      <c r="E101" s="53" t="s">
        <v>51</v>
      </c>
      <c r="F101" s="52"/>
      <c r="G101" s="52"/>
      <c r="H101" s="54"/>
      <c r="I101" s="52"/>
      <c r="J101" s="54"/>
      <c r="K101" s="52"/>
      <c r="L101" s="52"/>
      <c r="M101" s="13"/>
      <c r="N101" s="2"/>
      <c r="O101" s="2"/>
      <c r="P101" s="2"/>
      <c r="Q101" s="2"/>
    </row>
    <row r="102" thickTop="1" ht="12.75">
      <c r="A102" s="10"/>
      <c r="B102" s="41">
        <v>14</v>
      </c>
      <c r="C102" s="42" t="s">
        <v>143</v>
      </c>
      <c r="D102" s="42"/>
      <c r="E102" s="42" t="s">
        <v>144</v>
      </c>
      <c r="F102" s="42" t="s">
        <v>7</v>
      </c>
      <c r="G102" s="43" t="s">
        <v>102</v>
      </c>
      <c r="H102" s="55">
        <v>33</v>
      </c>
      <c r="I102" s="56">
        <v>0</v>
      </c>
      <c r="J102" s="57">
        <f>ROUND(H102*I102,2)</f>
        <v>0</v>
      </c>
      <c r="K102" s="58">
        <v>0.20999999999999999</v>
      </c>
      <c r="L102" s="59">
        <f>ROUND(J102*1.21,2)</f>
        <v>0</v>
      </c>
      <c r="M102" s="13"/>
      <c r="N102" s="2"/>
      <c r="O102" s="2"/>
      <c r="P102" s="2"/>
      <c r="Q102" s="33">
        <f>IF(ISNUMBER(K102),IF(H102&gt;0,IF(I102&gt;0,J102,0),0),0)</f>
        <v>0</v>
      </c>
      <c r="R102" s="9">
        <f>IF(ISNUMBER(K102)=FALSE,J102,0)</f>
        <v>0</v>
      </c>
    </row>
    <row r="103" ht="12.75">
      <c r="A103" s="10"/>
      <c r="B103" s="49" t="s">
        <v>44</v>
      </c>
      <c r="C103" s="1"/>
      <c r="D103" s="1"/>
      <c r="E103" s="50" t="s">
        <v>145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 ht="12.75">
      <c r="A104" s="10"/>
      <c r="B104" s="49" t="s">
        <v>46</v>
      </c>
      <c r="C104" s="1"/>
      <c r="D104" s="1"/>
      <c r="E104" s="50" t="s">
        <v>146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 ht="12.75">
      <c r="A105" s="10"/>
      <c r="B105" s="49" t="s">
        <v>48</v>
      </c>
      <c r="C105" s="1"/>
      <c r="D105" s="1"/>
      <c r="E105" s="50" t="s">
        <v>147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 thickBot="1" ht="12.75">
      <c r="A106" s="10"/>
      <c r="B106" s="51" t="s">
        <v>50</v>
      </c>
      <c r="C106" s="52"/>
      <c r="D106" s="52"/>
      <c r="E106" s="53" t="s">
        <v>51</v>
      </c>
      <c r="F106" s="52"/>
      <c r="G106" s="52"/>
      <c r="H106" s="54"/>
      <c r="I106" s="52"/>
      <c r="J106" s="54"/>
      <c r="K106" s="52"/>
      <c r="L106" s="52"/>
      <c r="M106" s="13"/>
      <c r="N106" s="2"/>
      <c r="O106" s="2"/>
      <c r="P106" s="2"/>
      <c r="Q106" s="2"/>
    </row>
    <row r="107" thickTop="1" ht="12.75">
      <c r="A107" s="10"/>
      <c r="B107" s="41">
        <v>15</v>
      </c>
      <c r="C107" s="42" t="s">
        <v>148</v>
      </c>
      <c r="D107" s="42"/>
      <c r="E107" s="42" t="s">
        <v>149</v>
      </c>
      <c r="F107" s="42" t="s">
        <v>7</v>
      </c>
      <c r="G107" s="43" t="s">
        <v>102</v>
      </c>
      <c r="H107" s="55">
        <v>438.25</v>
      </c>
      <c r="I107" s="56">
        <v>0</v>
      </c>
      <c r="J107" s="57">
        <f>ROUND(H107*I107,2)</f>
        <v>0</v>
      </c>
      <c r="K107" s="58">
        <v>0.20999999999999999</v>
      </c>
      <c r="L107" s="59">
        <f>ROUND(J107*1.21,2)</f>
        <v>0</v>
      </c>
      <c r="M107" s="13"/>
      <c r="N107" s="2"/>
      <c r="O107" s="2"/>
      <c r="P107" s="2"/>
      <c r="Q107" s="33">
        <f>IF(ISNUMBER(K107),IF(H107&gt;0,IF(I107&gt;0,J107,0),0),0)</f>
        <v>0</v>
      </c>
      <c r="R107" s="9">
        <f>IF(ISNUMBER(K107)=FALSE,J107,0)</f>
        <v>0</v>
      </c>
    </row>
    <row r="108" ht="12.75">
      <c r="A108" s="10"/>
      <c r="B108" s="49" t="s">
        <v>44</v>
      </c>
      <c r="C108" s="1"/>
      <c r="D108" s="1"/>
      <c r="E108" s="50" t="s">
        <v>150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 ht="12.75">
      <c r="A109" s="10"/>
      <c r="B109" s="49" t="s">
        <v>46</v>
      </c>
      <c r="C109" s="1"/>
      <c r="D109" s="1"/>
      <c r="E109" s="50" t="s">
        <v>151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 ht="12.75">
      <c r="A110" s="10"/>
      <c r="B110" s="49" t="s">
        <v>48</v>
      </c>
      <c r="C110" s="1"/>
      <c r="D110" s="1"/>
      <c r="E110" s="50" t="s">
        <v>152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 thickBot="1" ht="12.75">
      <c r="A111" s="10"/>
      <c r="B111" s="51" t="s">
        <v>50</v>
      </c>
      <c r="C111" s="52"/>
      <c r="D111" s="52"/>
      <c r="E111" s="53" t="s">
        <v>51</v>
      </c>
      <c r="F111" s="52"/>
      <c r="G111" s="52"/>
      <c r="H111" s="54"/>
      <c r="I111" s="52"/>
      <c r="J111" s="54"/>
      <c r="K111" s="52"/>
      <c r="L111" s="52"/>
      <c r="M111" s="13"/>
      <c r="N111" s="2"/>
      <c r="O111" s="2"/>
      <c r="P111" s="2"/>
      <c r="Q111" s="2"/>
    </row>
    <row r="112" thickTop="1" ht="12.75">
      <c r="A112" s="10"/>
      <c r="B112" s="41">
        <v>16</v>
      </c>
      <c r="C112" s="42" t="s">
        <v>153</v>
      </c>
      <c r="D112" s="42"/>
      <c r="E112" s="42" t="s">
        <v>154</v>
      </c>
      <c r="F112" s="42" t="s">
        <v>7</v>
      </c>
      <c r="G112" s="43" t="s">
        <v>102</v>
      </c>
      <c r="H112" s="55">
        <v>30</v>
      </c>
      <c r="I112" s="56">
        <v>0</v>
      </c>
      <c r="J112" s="57">
        <f>ROUND(H112*I112,2)</f>
        <v>0</v>
      </c>
      <c r="K112" s="58">
        <v>0.20999999999999999</v>
      </c>
      <c r="L112" s="59">
        <f>ROUND(J112*1.21,2)</f>
        <v>0</v>
      </c>
      <c r="M112" s="13"/>
      <c r="N112" s="2"/>
      <c r="O112" s="2"/>
      <c r="P112" s="2"/>
      <c r="Q112" s="33">
        <f>IF(ISNUMBER(K112),IF(H112&gt;0,IF(I112&gt;0,J112,0),0),0)</f>
        <v>0</v>
      </c>
      <c r="R112" s="9">
        <f>IF(ISNUMBER(K112)=FALSE,J112,0)</f>
        <v>0</v>
      </c>
    </row>
    <row r="113" ht="12.75">
      <c r="A113" s="10"/>
      <c r="B113" s="49" t="s">
        <v>44</v>
      </c>
      <c r="C113" s="1"/>
      <c r="D113" s="1"/>
      <c r="E113" s="50" t="s">
        <v>155</v>
      </c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 ht="12.75">
      <c r="A114" s="10"/>
      <c r="B114" s="49" t="s">
        <v>46</v>
      </c>
      <c r="C114" s="1"/>
      <c r="D114" s="1"/>
      <c r="E114" s="50" t="s">
        <v>156</v>
      </c>
      <c r="F114" s="1"/>
      <c r="G114" s="1"/>
      <c r="H114" s="40"/>
      <c r="I114" s="1"/>
      <c r="J114" s="40"/>
      <c r="K114" s="1"/>
      <c r="L114" s="1"/>
      <c r="M114" s="13"/>
      <c r="N114" s="2"/>
      <c r="O114" s="2"/>
      <c r="P114" s="2"/>
      <c r="Q114" s="2"/>
    </row>
    <row r="115" ht="12.75">
      <c r="A115" s="10"/>
      <c r="B115" s="49" t="s">
        <v>48</v>
      </c>
      <c r="C115" s="1"/>
      <c r="D115" s="1"/>
      <c r="E115" s="50" t="s">
        <v>157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 thickBot="1" ht="12.75">
      <c r="A116" s="10"/>
      <c r="B116" s="51" t="s">
        <v>50</v>
      </c>
      <c r="C116" s="52"/>
      <c r="D116" s="52"/>
      <c r="E116" s="53" t="s">
        <v>51</v>
      </c>
      <c r="F116" s="52"/>
      <c r="G116" s="52"/>
      <c r="H116" s="54"/>
      <c r="I116" s="52"/>
      <c r="J116" s="54"/>
      <c r="K116" s="52"/>
      <c r="L116" s="52"/>
      <c r="M116" s="13"/>
      <c r="N116" s="2"/>
      <c r="O116" s="2"/>
      <c r="P116" s="2"/>
      <c r="Q116" s="2"/>
    </row>
    <row r="117" thickTop="1" ht="12.75">
      <c r="A117" s="10"/>
      <c r="B117" s="41">
        <v>17</v>
      </c>
      <c r="C117" s="42" t="s">
        <v>158</v>
      </c>
      <c r="D117" s="42"/>
      <c r="E117" s="42" t="s">
        <v>159</v>
      </c>
      <c r="F117" s="42" t="s">
        <v>7</v>
      </c>
      <c r="G117" s="43" t="s">
        <v>160</v>
      </c>
      <c r="H117" s="55">
        <v>854</v>
      </c>
      <c r="I117" s="56">
        <v>0</v>
      </c>
      <c r="J117" s="57">
        <f>ROUND(H117*I117,2)</f>
        <v>0</v>
      </c>
      <c r="K117" s="58">
        <v>0.20999999999999999</v>
      </c>
      <c r="L117" s="59">
        <f>ROUND(J117*1.21,2)</f>
        <v>0</v>
      </c>
      <c r="M117" s="13"/>
      <c r="N117" s="2"/>
      <c r="O117" s="2"/>
      <c r="P117" s="2"/>
      <c r="Q117" s="33">
        <f>IF(ISNUMBER(K117),IF(H117&gt;0,IF(I117&gt;0,J117,0),0),0)</f>
        <v>0</v>
      </c>
      <c r="R117" s="9">
        <f>IF(ISNUMBER(K117)=FALSE,J117,0)</f>
        <v>0</v>
      </c>
    </row>
    <row r="118" ht="12.75">
      <c r="A118" s="10"/>
      <c r="B118" s="49" t="s">
        <v>44</v>
      </c>
      <c r="C118" s="1"/>
      <c r="D118" s="1"/>
      <c r="E118" s="50" t="s">
        <v>7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 ht="12.75">
      <c r="A119" s="10"/>
      <c r="B119" s="49" t="s">
        <v>46</v>
      </c>
      <c r="C119" s="1"/>
      <c r="D119" s="1"/>
      <c r="E119" s="50" t="s">
        <v>161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 ht="12.75">
      <c r="A120" s="10"/>
      <c r="B120" s="49" t="s">
        <v>48</v>
      </c>
      <c r="C120" s="1"/>
      <c r="D120" s="1"/>
      <c r="E120" s="50" t="s">
        <v>162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 thickBot="1" ht="12.75">
      <c r="A121" s="10"/>
      <c r="B121" s="51" t="s">
        <v>50</v>
      </c>
      <c r="C121" s="52"/>
      <c r="D121" s="52"/>
      <c r="E121" s="53" t="s">
        <v>51</v>
      </c>
      <c r="F121" s="52"/>
      <c r="G121" s="52"/>
      <c r="H121" s="54"/>
      <c r="I121" s="52"/>
      <c r="J121" s="54"/>
      <c r="K121" s="52"/>
      <c r="L121" s="52"/>
      <c r="M121" s="13"/>
      <c r="N121" s="2"/>
      <c r="O121" s="2"/>
      <c r="P121" s="2"/>
      <c r="Q121" s="2"/>
    </row>
    <row r="122" thickTop="1" ht="12.75">
      <c r="A122" s="10"/>
      <c r="B122" s="41">
        <v>18</v>
      </c>
      <c r="C122" s="42" t="s">
        <v>163</v>
      </c>
      <c r="D122" s="42"/>
      <c r="E122" s="42" t="s">
        <v>164</v>
      </c>
      <c r="F122" s="42" t="s">
        <v>7</v>
      </c>
      <c r="G122" s="43" t="s">
        <v>160</v>
      </c>
      <c r="H122" s="55">
        <v>75</v>
      </c>
      <c r="I122" s="56">
        <v>0</v>
      </c>
      <c r="J122" s="57">
        <f>ROUND(H122*I122,2)</f>
        <v>0</v>
      </c>
      <c r="K122" s="58">
        <v>0.20999999999999999</v>
      </c>
      <c r="L122" s="59">
        <f>ROUND(J122*1.21,2)</f>
        <v>0</v>
      </c>
      <c r="M122" s="13"/>
      <c r="N122" s="2"/>
      <c r="O122" s="2"/>
      <c r="P122" s="2"/>
      <c r="Q122" s="33">
        <f>IF(ISNUMBER(K122),IF(H122&gt;0,IF(I122&gt;0,J122,0),0),0)</f>
        <v>0</v>
      </c>
      <c r="R122" s="9">
        <f>IF(ISNUMBER(K122)=FALSE,J122,0)</f>
        <v>0</v>
      </c>
    </row>
    <row r="123" ht="12.75">
      <c r="A123" s="10"/>
      <c r="B123" s="49" t="s">
        <v>44</v>
      </c>
      <c r="C123" s="1"/>
      <c r="D123" s="1"/>
      <c r="E123" s="50" t="s">
        <v>165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 ht="12.75">
      <c r="A124" s="10"/>
      <c r="B124" s="49" t="s">
        <v>46</v>
      </c>
      <c r="C124" s="1"/>
      <c r="D124" s="1"/>
      <c r="E124" s="50" t="s">
        <v>166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 ht="12.75">
      <c r="A125" s="10"/>
      <c r="B125" s="49" t="s">
        <v>48</v>
      </c>
      <c r="C125" s="1"/>
      <c r="D125" s="1"/>
      <c r="E125" s="50" t="s">
        <v>167</v>
      </c>
      <c r="F125" s="1"/>
      <c r="G125" s="1"/>
      <c r="H125" s="40"/>
      <c r="I125" s="1"/>
      <c r="J125" s="40"/>
      <c r="K125" s="1"/>
      <c r="L125" s="1"/>
      <c r="M125" s="13"/>
      <c r="N125" s="2"/>
      <c r="O125" s="2"/>
      <c r="P125" s="2"/>
      <c r="Q125" s="2"/>
    </row>
    <row r="126" thickBot="1" ht="12.75">
      <c r="A126" s="10"/>
      <c r="B126" s="51" t="s">
        <v>50</v>
      </c>
      <c r="C126" s="52"/>
      <c r="D126" s="52"/>
      <c r="E126" s="53" t="s">
        <v>51</v>
      </c>
      <c r="F126" s="52"/>
      <c r="G126" s="52"/>
      <c r="H126" s="54"/>
      <c r="I126" s="52"/>
      <c r="J126" s="54"/>
      <c r="K126" s="52"/>
      <c r="L126" s="52"/>
      <c r="M126" s="13"/>
      <c r="N126" s="2"/>
      <c r="O126" s="2"/>
      <c r="P126" s="2"/>
      <c r="Q126" s="2"/>
    </row>
    <row r="127" thickTop="1" ht="12.75">
      <c r="A127" s="10"/>
      <c r="B127" s="41">
        <v>19</v>
      </c>
      <c r="C127" s="42" t="s">
        <v>168</v>
      </c>
      <c r="D127" s="42"/>
      <c r="E127" s="42" t="s">
        <v>169</v>
      </c>
      <c r="F127" s="42" t="s">
        <v>7</v>
      </c>
      <c r="G127" s="43" t="s">
        <v>160</v>
      </c>
      <c r="H127" s="55">
        <v>75</v>
      </c>
      <c r="I127" s="56">
        <v>0</v>
      </c>
      <c r="J127" s="57">
        <f>ROUND(H127*I127,2)</f>
        <v>0</v>
      </c>
      <c r="K127" s="58">
        <v>0.20999999999999999</v>
      </c>
      <c r="L127" s="59">
        <f>ROUND(J127*1.21,2)</f>
        <v>0</v>
      </c>
      <c r="M127" s="13"/>
      <c r="N127" s="2"/>
      <c r="O127" s="2"/>
      <c r="P127" s="2"/>
      <c r="Q127" s="33">
        <f>IF(ISNUMBER(K127),IF(H127&gt;0,IF(I127&gt;0,J127,0),0),0)</f>
        <v>0</v>
      </c>
      <c r="R127" s="9">
        <f>IF(ISNUMBER(K127)=FALSE,J127,0)</f>
        <v>0</v>
      </c>
    </row>
    <row r="128" ht="12.75">
      <c r="A128" s="10"/>
      <c r="B128" s="49" t="s">
        <v>44</v>
      </c>
      <c r="C128" s="1"/>
      <c r="D128" s="1"/>
      <c r="E128" s="50" t="s">
        <v>170</v>
      </c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 ht="12.75">
      <c r="A129" s="10"/>
      <c r="B129" s="49" t="s">
        <v>46</v>
      </c>
      <c r="C129" s="1"/>
      <c r="D129" s="1"/>
      <c r="E129" s="50" t="s">
        <v>166</v>
      </c>
      <c r="F129" s="1"/>
      <c r="G129" s="1"/>
      <c r="H129" s="40"/>
      <c r="I129" s="1"/>
      <c r="J129" s="40"/>
      <c r="K129" s="1"/>
      <c r="L129" s="1"/>
      <c r="M129" s="13"/>
      <c r="N129" s="2"/>
      <c r="O129" s="2"/>
      <c r="P129" s="2"/>
      <c r="Q129" s="2"/>
    </row>
    <row r="130" ht="12.75">
      <c r="A130" s="10"/>
      <c r="B130" s="49" t="s">
        <v>48</v>
      </c>
      <c r="C130" s="1"/>
      <c r="D130" s="1"/>
      <c r="E130" s="50" t="s">
        <v>171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 thickBot="1" ht="12.75">
      <c r="A131" s="10"/>
      <c r="B131" s="51" t="s">
        <v>50</v>
      </c>
      <c r="C131" s="52"/>
      <c r="D131" s="52"/>
      <c r="E131" s="53" t="s">
        <v>51</v>
      </c>
      <c r="F131" s="52"/>
      <c r="G131" s="52"/>
      <c r="H131" s="54"/>
      <c r="I131" s="52"/>
      <c r="J131" s="54"/>
      <c r="K131" s="52"/>
      <c r="L131" s="52"/>
      <c r="M131" s="13"/>
      <c r="N131" s="2"/>
      <c r="O131" s="2"/>
      <c r="P131" s="2"/>
      <c r="Q131" s="2"/>
    </row>
    <row r="132" thickTop="1" thickBot="1" ht="25" customHeight="1">
      <c r="A132" s="10"/>
      <c r="B132" s="1"/>
      <c r="C132" s="60">
        <v>1</v>
      </c>
      <c r="D132" s="1"/>
      <c r="E132" s="60" t="s">
        <v>77</v>
      </c>
      <c r="F132" s="1"/>
      <c r="G132" s="61" t="s">
        <v>69</v>
      </c>
      <c r="H132" s="62">
        <f>J52+J57+J62+J67+J72+J77+J82+J87+J92+J97+J102+J107+J112+J117+J122+J127</f>
        <v>0</v>
      </c>
      <c r="I132" s="61" t="s">
        <v>70</v>
      </c>
      <c r="J132" s="63">
        <f>(L132-H132)</f>
        <v>0</v>
      </c>
      <c r="K132" s="61" t="s">
        <v>71</v>
      </c>
      <c r="L132" s="64">
        <f>ROUND((J52+J57+J62+J67+J72+J77+J82+J87+J92+J97+J102+J107+J112+J117+J122+J127)*1.21,2)</f>
        <v>0</v>
      </c>
      <c r="M132" s="13"/>
      <c r="N132" s="2"/>
      <c r="O132" s="2"/>
      <c r="P132" s="2"/>
      <c r="Q132" s="33">
        <f>0+Q52+Q57+Q62+Q67+Q72+Q77+Q82+Q87+Q92+Q97+Q102+Q107+Q112+Q117+Q122+Q127</f>
        <v>0</v>
      </c>
      <c r="R132" s="9">
        <f>0+R52+R57+R62+R67+R72+R77+R82+R87+R92+R97+R102+R107+R112+R117+R122+R127</f>
        <v>0</v>
      </c>
      <c r="S132" s="65">
        <f>Q132*(1+J132)+R132</f>
        <v>0</v>
      </c>
    </row>
    <row r="133" thickTop="1" thickBot="1" ht="25" customHeight="1">
      <c r="A133" s="10"/>
      <c r="B133" s="66"/>
      <c r="C133" s="66"/>
      <c r="D133" s="66"/>
      <c r="E133" s="66"/>
      <c r="F133" s="66"/>
      <c r="G133" s="67" t="s">
        <v>72</v>
      </c>
      <c r="H133" s="68">
        <f>0+J52+J57+J62+J67+J72+J77+J82+J87+J92+J97+J102+J107+J112+J117+J122+J127</f>
        <v>0</v>
      </c>
      <c r="I133" s="67" t="s">
        <v>73</v>
      </c>
      <c r="J133" s="69">
        <f>0+J132</f>
        <v>0</v>
      </c>
      <c r="K133" s="67" t="s">
        <v>74</v>
      </c>
      <c r="L133" s="70">
        <f>0+L132</f>
        <v>0</v>
      </c>
      <c r="M133" s="13"/>
      <c r="N133" s="2"/>
      <c r="O133" s="2"/>
      <c r="P133" s="2"/>
      <c r="Q133" s="2"/>
    </row>
    <row r="134" ht="40" customHeight="1">
      <c r="A134" s="10"/>
      <c r="B134" s="75" t="s">
        <v>172</v>
      </c>
      <c r="C134" s="1"/>
      <c r="D134" s="1"/>
      <c r="E134" s="1"/>
      <c r="F134" s="1"/>
      <c r="G134" s="1"/>
      <c r="H134" s="40"/>
      <c r="I134" s="1"/>
      <c r="J134" s="40"/>
      <c r="K134" s="1"/>
      <c r="L134" s="1"/>
      <c r="M134" s="13"/>
      <c r="N134" s="2"/>
      <c r="O134" s="2"/>
      <c r="P134" s="2"/>
      <c r="Q134" s="2"/>
    </row>
    <row r="135" ht="12.75">
      <c r="A135" s="10"/>
      <c r="B135" s="41">
        <v>20</v>
      </c>
      <c r="C135" s="42" t="s">
        <v>173</v>
      </c>
      <c r="D135" s="42" t="s">
        <v>7</v>
      </c>
      <c r="E135" s="42" t="s">
        <v>174</v>
      </c>
      <c r="F135" s="42" t="s">
        <v>7</v>
      </c>
      <c r="G135" s="43" t="s">
        <v>102</v>
      </c>
      <c r="H135" s="44">
        <v>427</v>
      </c>
      <c r="I135" s="45">
        <v>0</v>
      </c>
      <c r="J135" s="46">
        <f>ROUND(H135*I135,2)</f>
        <v>0</v>
      </c>
      <c r="K135" s="47">
        <v>0.20999999999999999</v>
      </c>
      <c r="L135" s="48">
        <f>ROUND(J135*1.21,2)</f>
        <v>0</v>
      </c>
      <c r="M135" s="13"/>
      <c r="N135" s="2"/>
      <c r="O135" s="2"/>
      <c r="P135" s="2"/>
      <c r="Q135" s="33">
        <f>IF(ISNUMBER(K135),IF(H135&gt;0,IF(I135&gt;0,J135,0),0),0)</f>
        <v>0</v>
      </c>
      <c r="R135" s="9">
        <f>IF(ISNUMBER(K135)=FALSE,J135,0)</f>
        <v>0</v>
      </c>
    </row>
    <row r="136" ht="12.75">
      <c r="A136" s="10"/>
      <c r="B136" s="49" t="s">
        <v>44</v>
      </c>
      <c r="C136" s="1"/>
      <c r="D136" s="1"/>
      <c r="E136" s="50" t="s">
        <v>175</v>
      </c>
      <c r="F136" s="1"/>
      <c r="G136" s="1"/>
      <c r="H136" s="40"/>
      <c r="I136" s="1"/>
      <c r="J136" s="40"/>
      <c r="K136" s="1"/>
      <c r="L136" s="1"/>
      <c r="M136" s="13"/>
      <c r="N136" s="2"/>
      <c r="O136" s="2"/>
      <c r="P136" s="2"/>
      <c r="Q136" s="2"/>
    </row>
    <row r="137" ht="12.75">
      <c r="A137" s="10"/>
      <c r="B137" s="49" t="s">
        <v>46</v>
      </c>
      <c r="C137" s="1"/>
      <c r="D137" s="1"/>
      <c r="E137" s="50" t="s">
        <v>176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 ht="12.75">
      <c r="A138" s="10"/>
      <c r="B138" s="49" t="s">
        <v>48</v>
      </c>
      <c r="C138" s="1"/>
      <c r="D138" s="1"/>
      <c r="E138" s="50" t="s">
        <v>177</v>
      </c>
      <c r="F138" s="1"/>
      <c r="G138" s="1"/>
      <c r="H138" s="40"/>
      <c r="I138" s="1"/>
      <c r="J138" s="40"/>
      <c r="K138" s="1"/>
      <c r="L138" s="1"/>
      <c r="M138" s="13"/>
      <c r="N138" s="2"/>
      <c r="O138" s="2"/>
      <c r="P138" s="2"/>
      <c r="Q138" s="2"/>
    </row>
    <row r="139" thickBot="1" ht="12.75">
      <c r="A139" s="10"/>
      <c r="B139" s="51" t="s">
        <v>50</v>
      </c>
      <c r="C139" s="52"/>
      <c r="D139" s="52"/>
      <c r="E139" s="53" t="s">
        <v>51</v>
      </c>
      <c r="F139" s="52"/>
      <c r="G139" s="52"/>
      <c r="H139" s="54"/>
      <c r="I139" s="52"/>
      <c r="J139" s="54"/>
      <c r="K139" s="52"/>
      <c r="L139" s="52"/>
      <c r="M139" s="13"/>
      <c r="N139" s="2"/>
      <c r="O139" s="2"/>
      <c r="P139" s="2"/>
      <c r="Q139" s="2"/>
    </row>
    <row r="140" thickTop="1" ht="12.75">
      <c r="A140" s="10"/>
      <c r="B140" s="41">
        <v>21</v>
      </c>
      <c r="C140" s="42" t="s">
        <v>178</v>
      </c>
      <c r="D140" s="42"/>
      <c r="E140" s="42" t="s">
        <v>179</v>
      </c>
      <c r="F140" s="42" t="s">
        <v>7</v>
      </c>
      <c r="G140" s="43" t="s">
        <v>112</v>
      </c>
      <c r="H140" s="55">
        <v>0.75</v>
      </c>
      <c r="I140" s="56">
        <v>0</v>
      </c>
      <c r="J140" s="57">
        <f>ROUND(H140*I140,2)</f>
        <v>0</v>
      </c>
      <c r="K140" s="58">
        <v>0.20999999999999999</v>
      </c>
      <c r="L140" s="59">
        <f>ROUND(J140*1.21,2)</f>
        <v>0</v>
      </c>
      <c r="M140" s="13"/>
      <c r="N140" s="2"/>
      <c r="O140" s="2"/>
      <c r="P140" s="2"/>
      <c r="Q140" s="33">
        <f>IF(ISNUMBER(K140),IF(H140&gt;0,IF(I140&gt;0,J140,0),0),0)</f>
        <v>0</v>
      </c>
      <c r="R140" s="9">
        <f>IF(ISNUMBER(K140)=FALSE,J140,0)</f>
        <v>0</v>
      </c>
    </row>
    <row r="141" ht="12.75">
      <c r="A141" s="10"/>
      <c r="B141" s="49" t="s">
        <v>44</v>
      </c>
      <c r="C141" s="1"/>
      <c r="D141" s="1"/>
      <c r="E141" s="50" t="s">
        <v>180</v>
      </c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 ht="12.75">
      <c r="A142" s="10"/>
      <c r="B142" s="49" t="s">
        <v>46</v>
      </c>
      <c r="C142" s="1"/>
      <c r="D142" s="1"/>
      <c r="E142" s="50" t="s">
        <v>181</v>
      </c>
      <c r="F142" s="1"/>
      <c r="G142" s="1"/>
      <c r="H142" s="40"/>
      <c r="I142" s="1"/>
      <c r="J142" s="40"/>
      <c r="K142" s="1"/>
      <c r="L142" s="1"/>
      <c r="M142" s="13"/>
      <c r="N142" s="2"/>
      <c r="O142" s="2"/>
      <c r="P142" s="2"/>
      <c r="Q142" s="2"/>
    </row>
    <row r="143" ht="12.75">
      <c r="A143" s="10"/>
      <c r="B143" s="49" t="s">
        <v>48</v>
      </c>
      <c r="C143" s="1"/>
      <c r="D143" s="1"/>
      <c r="E143" s="50" t="s">
        <v>182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 thickBot="1" ht="12.75">
      <c r="A144" s="10"/>
      <c r="B144" s="51" t="s">
        <v>50</v>
      </c>
      <c r="C144" s="52"/>
      <c r="D144" s="52"/>
      <c r="E144" s="53" t="s">
        <v>51</v>
      </c>
      <c r="F144" s="52"/>
      <c r="G144" s="52"/>
      <c r="H144" s="54"/>
      <c r="I144" s="52"/>
      <c r="J144" s="54"/>
      <c r="K144" s="52"/>
      <c r="L144" s="52"/>
      <c r="M144" s="13"/>
      <c r="N144" s="2"/>
      <c r="O144" s="2"/>
      <c r="P144" s="2"/>
      <c r="Q144" s="2"/>
    </row>
    <row r="145" thickTop="1" thickBot="1" ht="25" customHeight="1">
      <c r="A145" s="10"/>
      <c r="B145" s="1"/>
      <c r="C145" s="60">
        <v>2</v>
      </c>
      <c r="D145" s="1"/>
      <c r="E145" s="60" t="s">
        <v>78</v>
      </c>
      <c r="F145" s="1"/>
      <c r="G145" s="61" t="s">
        <v>69</v>
      </c>
      <c r="H145" s="62">
        <f>J135+J140</f>
        <v>0</v>
      </c>
      <c r="I145" s="61" t="s">
        <v>70</v>
      </c>
      <c r="J145" s="63">
        <f>(L145-H145)</f>
        <v>0</v>
      </c>
      <c r="K145" s="61" t="s">
        <v>71</v>
      </c>
      <c r="L145" s="64">
        <f>ROUND((J135+J140)*1.21,2)</f>
        <v>0</v>
      </c>
      <c r="M145" s="13"/>
      <c r="N145" s="2"/>
      <c r="O145" s="2"/>
      <c r="P145" s="2"/>
      <c r="Q145" s="33">
        <f>0+Q135+Q140</f>
        <v>0</v>
      </c>
      <c r="R145" s="9">
        <f>0+R135+R140</f>
        <v>0</v>
      </c>
      <c r="S145" s="65">
        <f>Q145*(1+J145)+R145</f>
        <v>0</v>
      </c>
    </row>
    <row r="146" thickTop="1" thickBot="1" ht="25" customHeight="1">
      <c r="A146" s="10"/>
      <c r="B146" s="66"/>
      <c r="C146" s="66"/>
      <c r="D146" s="66"/>
      <c r="E146" s="66"/>
      <c r="F146" s="66"/>
      <c r="G146" s="67" t="s">
        <v>72</v>
      </c>
      <c r="H146" s="68">
        <f>0+J135+J140</f>
        <v>0</v>
      </c>
      <c r="I146" s="67" t="s">
        <v>73</v>
      </c>
      <c r="J146" s="69">
        <f>0+J145</f>
        <v>0</v>
      </c>
      <c r="K146" s="67" t="s">
        <v>74</v>
      </c>
      <c r="L146" s="70">
        <f>0+L145</f>
        <v>0</v>
      </c>
      <c r="M146" s="13"/>
      <c r="N146" s="2"/>
      <c r="O146" s="2"/>
      <c r="P146" s="2"/>
      <c r="Q146" s="2"/>
    </row>
    <row r="147" ht="40" customHeight="1">
      <c r="A147" s="10"/>
      <c r="B147" s="75" t="s">
        <v>183</v>
      </c>
      <c r="C147" s="1"/>
      <c r="D147" s="1"/>
      <c r="E147" s="1"/>
      <c r="F147" s="1"/>
      <c r="G147" s="1"/>
      <c r="H147" s="40"/>
      <c r="I147" s="1"/>
      <c r="J147" s="40"/>
      <c r="K147" s="1"/>
      <c r="L147" s="1"/>
      <c r="M147" s="13"/>
      <c r="N147" s="2"/>
      <c r="O147" s="2"/>
      <c r="P147" s="2"/>
      <c r="Q147" s="2"/>
    </row>
    <row r="148" ht="12.75">
      <c r="A148" s="10"/>
      <c r="B148" s="41">
        <v>22</v>
      </c>
      <c r="C148" s="42" t="s">
        <v>184</v>
      </c>
      <c r="D148" s="42"/>
      <c r="E148" s="42" t="s">
        <v>185</v>
      </c>
      <c r="F148" s="42" t="s">
        <v>7</v>
      </c>
      <c r="G148" s="43" t="s">
        <v>102</v>
      </c>
      <c r="H148" s="44">
        <v>0.52500000000000002</v>
      </c>
      <c r="I148" s="45">
        <v>0</v>
      </c>
      <c r="J148" s="46">
        <f>ROUND(H148*I148,2)</f>
        <v>0</v>
      </c>
      <c r="K148" s="47">
        <v>0.20999999999999999</v>
      </c>
      <c r="L148" s="48">
        <f>ROUND(J148*1.21,2)</f>
        <v>0</v>
      </c>
      <c r="M148" s="13"/>
      <c r="N148" s="2"/>
      <c r="O148" s="2"/>
      <c r="P148" s="2"/>
      <c r="Q148" s="33">
        <f>IF(ISNUMBER(K148),IF(H148&gt;0,IF(I148&gt;0,J148,0),0),0)</f>
        <v>0</v>
      </c>
      <c r="R148" s="9">
        <f>IF(ISNUMBER(K148)=FALSE,J148,0)</f>
        <v>0</v>
      </c>
    </row>
    <row r="149" ht="12.75">
      <c r="A149" s="10"/>
      <c r="B149" s="49" t="s">
        <v>44</v>
      </c>
      <c r="C149" s="1"/>
      <c r="D149" s="1"/>
      <c r="E149" s="50" t="s">
        <v>186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 ht="12.75">
      <c r="A150" s="10"/>
      <c r="B150" s="49" t="s">
        <v>46</v>
      </c>
      <c r="C150" s="1"/>
      <c r="D150" s="1"/>
      <c r="E150" s="50" t="s">
        <v>187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 ht="12.75">
      <c r="A151" s="10"/>
      <c r="B151" s="49" t="s">
        <v>48</v>
      </c>
      <c r="C151" s="1"/>
      <c r="D151" s="1"/>
      <c r="E151" s="50" t="s">
        <v>188</v>
      </c>
      <c r="F151" s="1"/>
      <c r="G151" s="1"/>
      <c r="H151" s="40"/>
      <c r="I151" s="1"/>
      <c r="J151" s="40"/>
      <c r="K151" s="1"/>
      <c r="L151" s="1"/>
      <c r="M151" s="13"/>
      <c r="N151" s="2"/>
      <c r="O151" s="2"/>
      <c r="P151" s="2"/>
      <c r="Q151" s="2"/>
    </row>
    <row r="152" thickBot="1" ht="12.75">
      <c r="A152" s="10"/>
      <c r="B152" s="51" t="s">
        <v>50</v>
      </c>
      <c r="C152" s="52"/>
      <c r="D152" s="52"/>
      <c r="E152" s="53" t="s">
        <v>51</v>
      </c>
      <c r="F152" s="52"/>
      <c r="G152" s="52"/>
      <c r="H152" s="54"/>
      <c r="I152" s="52"/>
      <c r="J152" s="54"/>
      <c r="K152" s="52"/>
      <c r="L152" s="52"/>
      <c r="M152" s="13"/>
      <c r="N152" s="2"/>
      <c r="O152" s="2"/>
      <c r="P152" s="2"/>
      <c r="Q152" s="2"/>
    </row>
    <row r="153" thickTop="1" ht="12.75">
      <c r="A153" s="10"/>
      <c r="B153" s="41">
        <v>23</v>
      </c>
      <c r="C153" s="42" t="s">
        <v>189</v>
      </c>
      <c r="D153" s="42"/>
      <c r="E153" s="42" t="s">
        <v>190</v>
      </c>
      <c r="F153" s="42" t="s">
        <v>7</v>
      </c>
      <c r="G153" s="43" t="s">
        <v>89</v>
      </c>
      <c r="H153" s="55">
        <v>0.124</v>
      </c>
      <c r="I153" s="56">
        <v>0</v>
      </c>
      <c r="J153" s="57">
        <f>ROUND(H153*I153,2)</f>
        <v>0</v>
      </c>
      <c r="K153" s="58">
        <v>0.20999999999999999</v>
      </c>
      <c r="L153" s="59">
        <f>ROUND(J153*1.21,2)</f>
        <v>0</v>
      </c>
      <c r="M153" s="13"/>
      <c r="N153" s="2"/>
      <c r="O153" s="2"/>
      <c r="P153" s="2"/>
      <c r="Q153" s="33">
        <f>IF(ISNUMBER(K153),IF(H153&gt;0,IF(I153&gt;0,J153,0),0),0)</f>
        <v>0</v>
      </c>
      <c r="R153" s="9">
        <f>IF(ISNUMBER(K153)=FALSE,J153,0)</f>
        <v>0</v>
      </c>
    </row>
    <row r="154" ht="12.75">
      <c r="A154" s="10"/>
      <c r="B154" s="49" t="s">
        <v>44</v>
      </c>
      <c r="C154" s="1"/>
      <c r="D154" s="1"/>
      <c r="E154" s="50" t="s">
        <v>191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 ht="12.75">
      <c r="A155" s="10"/>
      <c r="B155" s="49" t="s">
        <v>46</v>
      </c>
      <c r="C155" s="1"/>
      <c r="D155" s="1"/>
      <c r="E155" s="50" t="s">
        <v>192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 ht="12.75">
      <c r="A156" s="10"/>
      <c r="B156" s="49" t="s">
        <v>48</v>
      </c>
      <c r="C156" s="1"/>
      <c r="D156" s="1"/>
      <c r="E156" s="50" t="s">
        <v>193</v>
      </c>
      <c r="F156" s="1"/>
      <c r="G156" s="1"/>
      <c r="H156" s="40"/>
      <c r="I156" s="1"/>
      <c r="J156" s="40"/>
      <c r="K156" s="1"/>
      <c r="L156" s="1"/>
      <c r="M156" s="13"/>
      <c r="N156" s="2"/>
      <c r="O156" s="2"/>
      <c r="P156" s="2"/>
      <c r="Q156" s="2"/>
    </row>
    <row r="157" thickBot="1" ht="12.75">
      <c r="A157" s="10"/>
      <c r="B157" s="51" t="s">
        <v>50</v>
      </c>
      <c r="C157" s="52"/>
      <c r="D157" s="52"/>
      <c r="E157" s="53" t="s">
        <v>51</v>
      </c>
      <c r="F157" s="52"/>
      <c r="G157" s="52"/>
      <c r="H157" s="54"/>
      <c r="I157" s="52"/>
      <c r="J157" s="54"/>
      <c r="K157" s="52"/>
      <c r="L157" s="52"/>
      <c r="M157" s="13"/>
      <c r="N157" s="2"/>
      <c r="O157" s="2"/>
      <c r="P157" s="2"/>
      <c r="Q157" s="2"/>
    </row>
    <row r="158" thickTop="1" thickBot="1" ht="25" customHeight="1">
      <c r="A158" s="10"/>
      <c r="B158" s="1"/>
      <c r="C158" s="60">
        <v>3</v>
      </c>
      <c r="D158" s="1"/>
      <c r="E158" s="60" t="s">
        <v>79</v>
      </c>
      <c r="F158" s="1"/>
      <c r="G158" s="61" t="s">
        <v>69</v>
      </c>
      <c r="H158" s="62">
        <f>J148+J153</f>
        <v>0</v>
      </c>
      <c r="I158" s="61" t="s">
        <v>70</v>
      </c>
      <c r="J158" s="63">
        <f>(L158-H158)</f>
        <v>0</v>
      </c>
      <c r="K158" s="61" t="s">
        <v>71</v>
      </c>
      <c r="L158" s="64">
        <f>ROUND((J148+J153)*1.21,2)</f>
        <v>0</v>
      </c>
      <c r="M158" s="13"/>
      <c r="N158" s="2"/>
      <c r="O158" s="2"/>
      <c r="P158" s="2"/>
      <c r="Q158" s="33">
        <f>0+Q148+Q153</f>
        <v>0</v>
      </c>
      <c r="R158" s="9">
        <f>0+R148+R153</f>
        <v>0</v>
      </c>
      <c r="S158" s="65">
        <f>Q158*(1+J158)+R158</f>
        <v>0</v>
      </c>
    </row>
    <row r="159" thickTop="1" thickBot="1" ht="25" customHeight="1">
      <c r="A159" s="10"/>
      <c r="B159" s="66"/>
      <c r="C159" s="66"/>
      <c r="D159" s="66"/>
      <c r="E159" s="66"/>
      <c r="F159" s="66"/>
      <c r="G159" s="67" t="s">
        <v>72</v>
      </c>
      <c r="H159" s="68">
        <f>0+J148+J153</f>
        <v>0</v>
      </c>
      <c r="I159" s="67" t="s">
        <v>73</v>
      </c>
      <c r="J159" s="69">
        <f>0+J158</f>
        <v>0</v>
      </c>
      <c r="K159" s="67" t="s">
        <v>74</v>
      </c>
      <c r="L159" s="70">
        <f>0+L158</f>
        <v>0</v>
      </c>
      <c r="M159" s="13"/>
      <c r="N159" s="2"/>
      <c r="O159" s="2"/>
      <c r="P159" s="2"/>
      <c r="Q159" s="2"/>
    </row>
    <row r="160" ht="40" customHeight="1">
      <c r="A160" s="10"/>
      <c r="B160" s="75" t="s">
        <v>194</v>
      </c>
      <c r="C160" s="1"/>
      <c r="D160" s="1"/>
      <c r="E160" s="1"/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 ht="12.75">
      <c r="A161" s="10"/>
      <c r="B161" s="41">
        <v>24</v>
      </c>
      <c r="C161" s="42" t="s">
        <v>195</v>
      </c>
      <c r="D161" s="42"/>
      <c r="E161" s="42" t="s">
        <v>196</v>
      </c>
      <c r="F161" s="42" t="s">
        <v>7</v>
      </c>
      <c r="G161" s="43" t="s">
        <v>160</v>
      </c>
      <c r="H161" s="44">
        <v>1708</v>
      </c>
      <c r="I161" s="45">
        <v>0</v>
      </c>
      <c r="J161" s="46">
        <f>ROUND(H161*I161,2)</f>
        <v>0</v>
      </c>
      <c r="K161" s="47">
        <v>0.20999999999999999</v>
      </c>
      <c r="L161" s="48">
        <f>ROUND(J161*1.21,2)</f>
        <v>0</v>
      </c>
      <c r="M161" s="13"/>
      <c r="N161" s="2"/>
      <c r="O161" s="2"/>
      <c r="P161" s="2"/>
      <c r="Q161" s="33">
        <f>IF(ISNUMBER(K161),IF(H161&gt;0,IF(I161&gt;0,J161,0),0),0)</f>
        <v>0</v>
      </c>
      <c r="R161" s="9">
        <f>IF(ISNUMBER(K161)=FALSE,J161,0)</f>
        <v>0</v>
      </c>
    </row>
    <row r="162" ht="12.75">
      <c r="A162" s="10"/>
      <c r="B162" s="49" t="s">
        <v>44</v>
      </c>
      <c r="C162" s="1"/>
      <c r="D162" s="1"/>
      <c r="E162" s="50" t="s">
        <v>197</v>
      </c>
      <c r="F162" s="1"/>
      <c r="G162" s="1"/>
      <c r="H162" s="40"/>
      <c r="I162" s="1"/>
      <c r="J162" s="40"/>
      <c r="K162" s="1"/>
      <c r="L162" s="1"/>
      <c r="M162" s="13"/>
      <c r="N162" s="2"/>
      <c r="O162" s="2"/>
      <c r="P162" s="2"/>
      <c r="Q162" s="2"/>
    </row>
    <row r="163" ht="12.75">
      <c r="A163" s="10"/>
      <c r="B163" s="49" t="s">
        <v>46</v>
      </c>
      <c r="C163" s="1"/>
      <c r="D163" s="1"/>
      <c r="E163" s="50" t="s">
        <v>198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 ht="12.75">
      <c r="A164" s="10"/>
      <c r="B164" s="49" t="s">
        <v>48</v>
      </c>
      <c r="C164" s="1"/>
      <c r="D164" s="1"/>
      <c r="E164" s="50" t="s">
        <v>199</v>
      </c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 thickBot="1" ht="12.75">
      <c r="A165" s="10"/>
      <c r="B165" s="51" t="s">
        <v>50</v>
      </c>
      <c r="C165" s="52"/>
      <c r="D165" s="52"/>
      <c r="E165" s="53" t="s">
        <v>51</v>
      </c>
      <c r="F165" s="52"/>
      <c r="G165" s="52"/>
      <c r="H165" s="54"/>
      <c r="I165" s="52"/>
      <c r="J165" s="54"/>
      <c r="K165" s="52"/>
      <c r="L165" s="52"/>
      <c r="M165" s="13"/>
      <c r="N165" s="2"/>
      <c r="O165" s="2"/>
      <c r="P165" s="2"/>
      <c r="Q165" s="2"/>
    </row>
    <row r="166" thickTop="1" ht="12.75">
      <c r="A166" s="10"/>
      <c r="B166" s="41">
        <v>25</v>
      </c>
      <c r="C166" s="42" t="s">
        <v>200</v>
      </c>
      <c r="D166" s="42" t="s">
        <v>7</v>
      </c>
      <c r="E166" s="42" t="s">
        <v>201</v>
      </c>
      <c r="F166" s="42" t="s">
        <v>7</v>
      </c>
      <c r="G166" s="43" t="s">
        <v>102</v>
      </c>
      <c r="H166" s="55">
        <v>12.9</v>
      </c>
      <c r="I166" s="56">
        <v>0</v>
      </c>
      <c r="J166" s="57">
        <f>ROUND(H166*I166,2)</f>
        <v>0</v>
      </c>
      <c r="K166" s="58">
        <v>0.20999999999999999</v>
      </c>
      <c r="L166" s="59">
        <f>ROUND(J166*1.21,2)</f>
        <v>0</v>
      </c>
      <c r="M166" s="13"/>
      <c r="N166" s="2"/>
      <c r="O166" s="2"/>
      <c r="P166" s="2"/>
      <c r="Q166" s="33">
        <f>IF(ISNUMBER(K166),IF(H166&gt;0,IF(I166&gt;0,J166,0),0),0)</f>
        <v>0</v>
      </c>
      <c r="R166" s="9">
        <f>IF(ISNUMBER(K166)=FALSE,J166,0)</f>
        <v>0</v>
      </c>
    </row>
    <row r="167" ht="12.75">
      <c r="A167" s="10"/>
      <c r="B167" s="49" t="s">
        <v>44</v>
      </c>
      <c r="C167" s="1"/>
      <c r="D167" s="1"/>
      <c r="E167" s="50" t="s">
        <v>202</v>
      </c>
      <c r="F167" s="1"/>
      <c r="G167" s="1"/>
      <c r="H167" s="40"/>
      <c r="I167" s="1"/>
      <c r="J167" s="40"/>
      <c r="K167" s="1"/>
      <c r="L167" s="1"/>
      <c r="M167" s="13"/>
      <c r="N167" s="2"/>
      <c r="O167" s="2"/>
      <c r="P167" s="2"/>
      <c r="Q167" s="2"/>
    </row>
    <row r="168" ht="12.75">
      <c r="A168" s="10"/>
      <c r="B168" s="49" t="s">
        <v>46</v>
      </c>
      <c r="C168" s="1"/>
      <c r="D168" s="1"/>
      <c r="E168" s="50" t="s">
        <v>137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 ht="12.75">
      <c r="A169" s="10"/>
      <c r="B169" s="49" t="s">
        <v>48</v>
      </c>
      <c r="C169" s="1"/>
      <c r="D169" s="1"/>
      <c r="E169" s="50" t="s">
        <v>203</v>
      </c>
      <c r="F169" s="1"/>
      <c r="G169" s="1"/>
      <c r="H169" s="40"/>
      <c r="I169" s="1"/>
      <c r="J169" s="40"/>
      <c r="K169" s="1"/>
      <c r="L169" s="1"/>
      <c r="M169" s="13"/>
      <c r="N169" s="2"/>
      <c r="O169" s="2"/>
      <c r="P169" s="2"/>
      <c r="Q169" s="2"/>
    </row>
    <row r="170" thickBot="1" ht="12.75">
      <c r="A170" s="10"/>
      <c r="B170" s="51" t="s">
        <v>50</v>
      </c>
      <c r="C170" s="52"/>
      <c r="D170" s="52"/>
      <c r="E170" s="53" t="s">
        <v>51</v>
      </c>
      <c r="F170" s="52"/>
      <c r="G170" s="52"/>
      <c r="H170" s="54"/>
      <c r="I170" s="52"/>
      <c r="J170" s="54"/>
      <c r="K170" s="52"/>
      <c r="L170" s="52"/>
      <c r="M170" s="13"/>
      <c r="N170" s="2"/>
      <c r="O170" s="2"/>
      <c r="P170" s="2"/>
      <c r="Q170" s="2"/>
    </row>
    <row r="171" thickTop="1" ht="12.75">
      <c r="A171" s="10"/>
      <c r="B171" s="41">
        <v>26</v>
      </c>
      <c r="C171" s="42" t="s">
        <v>204</v>
      </c>
      <c r="D171" s="42"/>
      <c r="E171" s="42" t="s">
        <v>205</v>
      </c>
      <c r="F171" s="42" t="s">
        <v>7</v>
      </c>
      <c r="G171" s="43" t="s">
        <v>160</v>
      </c>
      <c r="H171" s="55">
        <v>854</v>
      </c>
      <c r="I171" s="56">
        <v>0</v>
      </c>
      <c r="J171" s="57">
        <f>ROUND(H171*I171,2)</f>
        <v>0</v>
      </c>
      <c r="K171" s="58">
        <v>0.20999999999999999</v>
      </c>
      <c r="L171" s="59">
        <f>ROUND(J171*1.21,2)</f>
        <v>0</v>
      </c>
      <c r="M171" s="13"/>
      <c r="N171" s="2"/>
      <c r="O171" s="2"/>
      <c r="P171" s="2"/>
      <c r="Q171" s="33">
        <f>IF(ISNUMBER(K171),IF(H171&gt;0,IF(I171&gt;0,J171,0),0),0)</f>
        <v>0</v>
      </c>
      <c r="R171" s="9">
        <f>IF(ISNUMBER(K171)=FALSE,J171,0)</f>
        <v>0</v>
      </c>
    </row>
    <row r="172" ht="12.75">
      <c r="A172" s="10"/>
      <c r="B172" s="49" t="s">
        <v>44</v>
      </c>
      <c r="C172" s="1"/>
      <c r="D172" s="1"/>
      <c r="E172" s="50" t="s">
        <v>206</v>
      </c>
      <c r="F172" s="1"/>
      <c r="G172" s="1"/>
      <c r="H172" s="40"/>
      <c r="I172" s="1"/>
      <c r="J172" s="40"/>
      <c r="K172" s="1"/>
      <c r="L172" s="1"/>
      <c r="M172" s="13"/>
      <c r="N172" s="2"/>
      <c r="O172" s="2"/>
      <c r="P172" s="2"/>
      <c r="Q172" s="2"/>
    </row>
    <row r="173" ht="12.75">
      <c r="A173" s="10"/>
      <c r="B173" s="49" t="s">
        <v>46</v>
      </c>
      <c r="C173" s="1"/>
      <c r="D173" s="1"/>
      <c r="E173" s="50" t="s">
        <v>207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 ht="12.75">
      <c r="A174" s="10"/>
      <c r="B174" s="49" t="s">
        <v>48</v>
      </c>
      <c r="C174" s="1"/>
      <c r="D174" s="1"/>
      <c r="E174" s="50" t="s">
        <v>208</v>
      </c>
      <c r="F174" s="1"/>
      <c r="G174" s="1"/>
      <c r="H174" s="40"/>
      <c r="I174" s="1"/>
      <c r="J174" s="40"/>
      <c r="K174" s="1"/>
      <c r="L174" s="1"/>
      <c r="M174" s="13"/>
      <c r="N174" s="2"/>
      <c r="O174" s="2"/>
      <c r="P174" s="2"/>
      <c r="Q174" s="2"/>
    </row>
    <row r="175" thickBot="1" ht="12.75">
      <c r="A175" s="10"/>
      <c r="B175" s="51" t="s">
        <v>50</v>
      </c>
      <c r="C175" s="52"/>
      <c r="D175" s="52"/>
      <c r="E175" s="53" t="s">
        <v>51</v>
      </c>
      <c r="F175" s="52"/>
      <c r="G175" s="52"/>
      <c r="H175" s="54"/>
      <c r="I175" s="52"/>
      <c r="J175" s="54"/>
      <c r="K175" s="52"/>
      <c r="L175" s="52"/>
      <c r="M175" s="13"/>
      <c r="N175" s="2"/>
      <c r="O175" s="2"/>
      <c r="P175" s="2"/>
      <c r="Q175" s="2"/>
    </row>
    <row r="176" thickTop="1" ht="12.75">
      <c r="A176" s="10"/>
      <c r="B176" s="41">
        <v>27</v>
      </c>
      <c r="C176" s="42" t="s">
        <v>209</v>
      </c>
      <c r="D176" s="42"/>
      <c r="E176" s="42" t="s">
        <v>210</v>
      </c>
      <c r="F176" s="42" t="s">
        <v>7</v>
      </c>
      <c r="G176" s="43" t="s">
        <v>160</v>
      </c>
      <c r="H176" s="55">
        <v>1715</v>
      </c>
      <c r="I176" s="56">
        <v>0</v>
      </c>
      <c r="J176" s="57">
        <f>ROUND(H176*I176,2)</f>
        <v>0</v>
      </c>
      <c r="K176" s="58">
        <v>0.20999999999999999</v>
      </c>
      <c r="L176" s="59">
        <f>ROUND(J176*1.21,2)</f>
        <v>0</v>
      </c>
      <c r="M176" s="13"/>
      <c r="N176" s="2"/>
      <c r="O176" s="2"/>
      <c r="P176" s="2"/>
      <c r="Q176" s="33">
        <f>IF(ISNUMBER(K176),IF(H176&gt;0,IF(I176&gt;0,J176,0),0),0)</f>
        <v>0</v>
      </c>
      <c r="R176" s="9">
        <f>IF(ISNUMBER(K176)=FALSE,J176,0)</f>
        <v>0</v>
      </c>
    </row>
    <row r="177" ht="12.75">
      <c r="A177" s="10"/>
      <c r="B177" s="49" t="s">
        <v>44</v>
      </c>
      <c r="C177" s="1"/>
      <c r="D177" s="1"/>
      <c r="E177" s="50" t="s">
        <v>211</v>
      </c>
      <c r="F177" s="1"/>
      <c r="G177" s="1"/>
      <c r="H177" s="40"/>
      <c r="I177" s="1"/>
      <c r="J177" s="40"/>
      <c r="K177" s="1"/>
      <c r="L177" s="1"/>
      <c r="M177" s="13"/>
      <c r="N177" s="2"/>
      <c r="O177" s="2"/>
      <c r="P177" s="2"/>
      <c r="Q177" s="2"/>
    </row>
    <row r="178" ht="12.75">
      <c r="A178" s="10"/>
      <c r="B178" s="49" t="s">
        <v>46</v>
      </c>
      <c r="C178" s="1"/>
      <c r="D178" s="1"/>
      <c r="E178" s="50" t="s">
        <v>212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 ht="12.75">
      <c r="A179" s="10"/>
      <c r="B179" s="49" t="s">
        <v>48</v>
      </c>
      <c r="C179" s="1"/>
      <c r="D179" s="1"/>
      <c r="E179" s="50" t="s">
        <v>208</v>
      </c>
      <c r="F179" s="1"/>
      <c r="G179" s="1"/>
      <c r="H179" s="40"/>
      <c r="I179" s="1"/>
      <c r="J179" s="40"/>
      <c r="K179" s="1"/>
      <c r="L179" s="1"/>
      <c r="M179" s="13"/>
      <c r="N179" s="2"/>
      <c r="O179" s="2"/>
      <c r="P179" s="2"/>
      <c r="Q179" s="2"/>
    </row>
    <row r="180" thickBot="1" ht="12.75">
      <c r="A180" s="10"/>
      <c r="B180" s="51" t="s">
        <v>50</v>
      </c>
      <c r="C180" s="52"/>
      <c r="D180" s="52"/>
      <c r="E180" s="53" t="s">
        <v>51</v>
      </c>
      <c r="F180" s="52"/>
      <c r="G180" s="52"/>
      <c r="H180" s="54"/>
      <c r="I180" s="52"/>
      <c r="J180" s="54"/>
      <c r="K180" s="52"/>
      <c r="L180" s="52"/>
      <c r="M180" s="13"/>
      <c r="N180" s="2"/>
      <c r="O180" s="2"/>
      <c r="P180" s="2"/>
      <c r="Q180" s="2"/>
    </row>
    <row r="181" thickTop="1" ht="12.75">
      <c r="A181" s="10"/>
      <c r="B181" s="41">
        <v>28</v>
      </c>
      <c r="C181" s="42" t="s">
        <v>213</v>
      </c>
      <c r="D181" s="42"/>
      <c r="E181" s="42" t="s">
        <v>214</v>
      </c>
      <c r="F181" s="42" t="s">
        <v>7</v>
      </c>
      <c r="G181" s="43" t="s">
        <v>160</v>
      </c>
      <c r="H181" s="55">
        <v>861</v>
      </c>
      <c r="I181" s="56">
        <v>0</v>
      </c>
      <c r="J181" s="57">
        <f>ROUND(H181*I181,2)</f>
        <v>0</v>
      </c>
      <c r="K181" s="58">
        <v>0.20999999999999999</v>
      </c>
      <c r="L181" s="59">
        <f>ROUND(J181*1.21,2)</f>
        <v>0</v>
      </c>
      <c r="M181" s="13"/>
      <c r="N181" s="2"/>
      <c r="O181" s="2"/>
      <c r="P181" s="2"/>
      <c r="Q181" s="33">
        <f>IF(ISNUMBER(K181),IF(H181&gt;0,IF(I181&gt;0,J181,0),0),0)</f>
        <v>0</v>
      </c>
      <c r="R181" s="9">
        <f>IF(ISNUMBER(K181)=FALSE,J181,0)</f>
        <v>0</v>
      </c>
    </row>
    <row r="182" ht="12.75">
      <c r="A182" s="10"/>
      <c r="B182" s="49" t="s">
        <v>44</v>
      </c>
      <c r="C182" s="1"/>
      <c r="D182" s="1"/>
      <c r="E182" s="50" t="s">
        <v>215</v>
      </c>
      <c r="F182" s="1"/>
      <c r="G182" s="1"/>
      <c r="H182" s="40"/>
      <c r="I182" s="1"/>
      <c r="J182" s="40"/>
      <c r="K182" s="1"/>
      <c r="L182" s="1"/>
      <c r="M182" s="13"/>
      <c r="N182" s="2"/>
      <c r="O182" s="2"/>
      <c r="P182" s="2"/>
      <c r="Q182" s="2"/>
    </row>
    <row r="183" ht="12.75">
      <c r="A183" s="10"/>
      <c r="B183" s="49" t="s">
        <v>46</v>
      </c>
      <c r="C183" s="1"/>
      <c r="D183" s="1"/>
      <c r="E183" s="50" t="s">
        <v>216</v>
      </c>
      <c r="F183" s="1"/>
      <c r="G183" s="1"/>
      <c r="H183" s="40"/>
      <c r="I183" s="1"/>
      <c r="J183" s="40"/>
      <c r="K183" s="1"/>
      <c r="L183" s="1"/>
      <c r="M183" s="13"/>
      <c r="N183" s="2"/>
      <c r="O183" s="2"/>
      <c r="P183" s="2"/>
      <c r="Q183" s="2"/>
    </row>
    <row r="184" ht="12.75">
      <c r="A184" s="10"/>
      <c r="B184" s="49" t="s">
        <v>48</v>
      </c>
      <c r="C184" s="1"/>
      <c r="D184" s="1"/>
      <c r="E184" s="50" t="s">
        <v>217</v>
      </c>
      <c r="F184" s="1"/>
      <c r="G184" s="1"/>
      <c r="H184" s="40"/>
      <c r="I184" s="1"/>
      <c r="J184" s="40"/>
      <c r="K184" s="1"/>
      <c r="L184" s="1"/>
      <c r="M184" s="13"/>
      <c r="N184" s="2"/>
      <c r="O184" s="2"/>
      <c r="P184" s="2"/>
      <c r="Q184" s="2"/>
    </row>
    <row r="185" thickBot="1" ht="12.75">
      <c r="A185" s="10"/>
      <c r="B185" s="51" t="s">
        <v>50</v>
      </c>
      <c r="C185" s="52"/>
      <c r="D185" s="52"/>
      <c r="E185" s="53" t="s">
        <v>51</v>
      </c>
      <c r="F185" s="52"/>
      <c r="G185" s="52"/>
      <c r="H185" s="54"/>
      <c r="I185" s="52"/>
      <c r="J185" s="54"/>
      <c r="K185" s="52"/>
      <c r="L185" s="52"/>
      <c r="M185" s="13"/>
      <c r="N185" s="2"/>
      <c r="O185" s="2"/>
      <c r="P185" s="2"/>
      <c r="Q185" s="2"/>
    </row>
    <row r="186" thickTop="1" ht="12.75">
      <c r="A186" s="10"/>
      <c r="B186" s="41">
        <v>29</v>
      </c>
      <c r="C186" s="42" t="s">
        <v>218</v>
      </c>
      <c r="D186" s="42"/>
      <c r="E186" s="42" t="s">
        <v>219</v>
      </c>
      <c r="F186" s="42" t="s">
        <v>7</v>
      </c>
      <c r="G186" s="43" t="s">
        <v>160</v>
      </c>
      <c r="H186" s="55">
        <v>854</v>
      </c>
      <c r="I186" s="56">
        <v>0</v>
      </c>
      <c r="J186" s="57">
        <f>ROUND(H186*I186,2)</f>
        <v>0</v>
      </c>
      <c r="K186" s="58">
        <v>0.20999999999999999</v>
      </c>
      <c r="L186" s="59">
        <f>ROUND(J186*1.21,2)</f>
        <v>0</v>
      </c>
      <c r="M186" s="13"/>
      <c r="N186" s="2"/>
      <c r="O186" s="2"/>
      <c r="P186" s="2"/>
      <c r="Q186" s="33">
        <f>IF(ISNUMBER(K186),IF(H186&gt;0,IF(I186&gt;0,J186,0),0),0)</f>
        <v>0</v>
      </c>
      <c r="R186" s="9">
        <f>IF(ISNUMBER(K186)=FALSE,J186,0)</f>
        <v>0</v>
      </c>
    </row>
    <row r="187" ht="12.75">
      <c r="A187" s="10"/>
      <c r="B187" s="49" t="s">
        <v>44</v>
      </c>
      <c r="C187" s="1"/>
      <c r="D187" s="1"/>
      <c r="E187" s="50" t="s">
        <v>220</v>
      </c>
      <c r="F187" s="1"/>
      <c r="G187" s="1"/>
      <c r="H187" s="40"/>
      <c r="I187" s="1"/>
      <c r="J187" s="40"/>
      <c r="K187" s="1"/>
      <c r="L187" s="1"/>
      <c r="M187" s="13"/>
      <c r="N187" s="2"/>
      <c r="O187" s="2"/>
      <c r="P187" s="2"/>
      <c r="Q187" s="2"/>
    </row>
    <row r="188" ht="12.75">
      <c r="A188" s="10"/>
      <c r="B188" s="49" t="s">
        <v>46</v>
      </c>
      <c r="C188" s="1"/>
      <c r="D188" s="1"/>
      <c r="E188" s="50" t="s">
        <v>161</v>
      </c>
      <c r="F188" s="1"/>
      <c r="G188" s="1"/>
      <c r="H188" s="40"/>
      <c r="I188" s="1"/>
      <c r="J188" s="40"/>
      <c r="K188" s="1"/>
      <c r="L188" s="1"/>
      <c r="M188" s="13"/>
      <c r="N188" s="2"/>
      <c r="O188" s="2"/>
      <c r="P188" s="2"/>
      <c r="Q188" s="2"/>
    </row>
    <row r="189" ht="12.75">
      <c r="A189" s="10"/>
      <c r="B189" s="49" t="s">
        <v>48</v>
      </c>
      <c r="C189" s="1"/>
      <c r="D189" s="1"/>
      <c r="E189" s="50" t="s">
        <v>217</v>
      </c>
      <c r="F189" s="1"/>
      <c r="G189" s="1"/>
      <c r="H189" s="40"/>
      <c r="I189" s="1"/>
      <c r="J189" s="40"/>
      <c r="K189" s="1"/>
      <c r="L189" s="1"/>
      <c r="M189" s="13"/>
      <c r="N189" s="2"/>
      <c r="O189" s="2"/>
      <c r="P189" s="2"/>
      <c r="Q189" s="2"/>
    </row>
    <row r="190" thickBot="1" ht="12.75">
      <c r="A190" s="10"/>
      <c r="B190" s="51" t="s">
        <v>50</v>
      </c>
      <c r="C190" s="52"/>
      <c r="D190" s="52"/>
      <c r="E190" s="53" t="s">
        <v>51</v>
      </c>
      <c r="F190" s="52"/>
      <c r="G190" s="52"/>
      <c r="H190" s="54"/>
      <c r="I190" s="52"/>
      <c r="J190" s="54"/>
      <c r="K190" s="52"/>
      <c r="L190" s="52"/>
      <c r="M190" s="13"/>
      <c r="N190" s="2"/>
      <c r="O190" s="2"/>
      <c r="P190" s="2"/>
      <c r="Q190" s="2"/>
    </row>
    <row r="191" thickTop="1" ht="12.75">
      <c r="A191" s="10"/>
      <c r="B191" s="41">
        <v>30</v>
      </c>
      <c r="C191" s="42" t="s">
        <v>221</v>
      </c>
      <c r="D191" s="42"/>
      <c r="E191" s="42" t="s">
        <v>222</v>
      </c>
      <c r="F191" s="42" t="s">
        <v>7</v>
      </c>
      <c r="G191" s="43" t="s">
        <v>160</v>
      </c>
      <c r="H191" s="55">
        <v>854</v>
      </c>
      <c r="I191" s="56">
        <v>0</v>
      </c>
      <c r="J191" s="57">
        <f>ROUND(H191*I191,2)</f>
        <v>0</v>
      </c>
      <c r="K191" s="58">
        <v>0.20999999999999999</v>
      </c>
      <c r="L191" s="59">
        <f>ROUND(J191*1.21,2)</f>
        <v>0</v>
      </c>
      <c r="M191" s="13"/>
      <c r="N191" s="2"/>
      <c r="O191" s="2"/>
      <c r="P191" s="2"/>
      <c r="Q191" s="33">
        <f>IF(ISNUMBER(K191),IF(H191&gt;0,IF(I191&gt;0,J191,0),0),0)</f>
        <v>0</v>
      </c>
      <c r="R191" s="9">
        <f>IF(ISNUMBER(K191)=FALSE,J191,0)</f>
        <v>0</v>
      </c>
    </row>
    <row r="192" ht="12.75">
      <c r="A192" s="10"/>
      <c r="B192" s="49" t="s">
        <v>44</v>
      </c>
      <c r="C192" s="1"/>
      <c r="D192" s="1"/>
      <c r="E192" s="50" t="s">
        <v>223</v>
      </c>
      <c r="F192" s="1"/>
      <c r="G192" s="1"/>
      <c r="H192" s="40"/>
      <c r="I192" s="1"/>
      <c r="J192" s="40"/>
      <c r="K192" s="1"/>
      <c r="L192" s="1"/>
      <c r="M192" s="13"/>
      <c r="N192" s="2"/>
      <c r="O192" s="2"/>
      <c r="P192" s="2"/>
      <c r="Q192" s="2"/>
    </row>
    <row r="193" ht="12.75">
      <c r="A193" s="10"/>
      <c r="B193" s="49" t="s">
        <v>46</v>
      </c>
      <c r="C193" s="1"/>
      <c r="D193" s="1"/>
      <c r="E193" s="50" t="s">
        <v>161</v>
      </c>
      <c r="F193" s="1"/>
      <c r="G193" s="1"/>
      <c r="H193" s="40"/>
      <c r="I193" s="1"/>
      <c r="J193" s="40"/>
      <c r="K193" s="1"/>
      <c r="L193" s="1"/>
      <c r="M193" s="13"/>
      <c r="N193" s="2"/>
      <c r="O193" s="2"/>
      <c r="P193" s="2"/>
      <c r="Q193" s="2"/>
    </row>
    <row r="194" ht="12.75">
      <c r="A194" s="10"/>
      <c r="B194" s="49" t="s">
        <v>48</v>
      </c>
      <c r="C194" s="1"/>
      <c r="D194" s="1"/>
      <c r="E194" s="50" t="s">
        <v>217</v>
      </c>
      <c r="F194" s="1"/>
      <c r="G194" s="1"/>
      <c r="H194" s="40"/>
      <c r="I194" s="1"/>
      <c r="J194" s="40"/>
      <c r="K194" s="1"/>
      <c r="L194" s="1"/>
      <c r="M194" s="13"/>
      <c r="N194" s="2"/>
      <c r="O194" s="2"/>
      <c r="P194" s="2"/>
      <c r="Q194" s="2"/>
    </row>
    <row r="195" thickBot="1" ht="12.75">
      <c r="A195" s="10"/>
      <c r="B195" s="51" t="s">
        <v>50</v>
      </c>
      <c r="C195" s="52"/>
      <c r="D195" s="52"/>
      <c r="E195" s="53" t="s">
        <v>51</v>
      </c>
      <c r="F195" s="52"/>
      <c r="G195" s="52"/>
      <c r="H195" s="54"/>
      <c r="I195" s="52"/>
      <c r="J195" s="54"/>
      <c r="K195" s="52"/>
      <c r="L195" s="52"/>
      <c r="M195" s="13"/>
      <c r="N195" s="2"/>
      <c r="O195" s="2"/>
      <c r="P195" s="2"/>
      <c r="Q195" s="2"/>
    </row>
    <row r="196" thickTop="1" thickBot="1" ht="25" customHeight="1">
      <c r="A196" s="10"/>
      <c r="B196" s="1"/>
      <c r="C196" s="60">
        <v>5</v>
      </c>
      <c r="D196" s="1"/>
      <c r="E196" s="60" t="s">
        <v>80</v>
      </c>
      <c r="F196" s="1"/>
      <c r="G196" s="61" t="s">
        <v>69</v>
      </c>
      <c r="H196" s="62">
        <f>J161+J166+J171+J176+J181+J186+J191</f>
        <v>0</v>
      </c>
      <c r="I196" s="61" t="s">
        <v>70</v>
      </c>
      <c r="J196" s="63">
        <f>(L196-H196)</f>
        <v>0</v>
      </c>
      <c r="K196" s="61" t="s">
        <v>71</v>
      </c>
      <c r="L196" s="64">
        <f>ROUND((J161+J166+J171+J176+J181+J186+J191)*1.21,2)</f>
        <v>0</v>
      </c>
      <c r="M196" s="13"/>
      <c r="N196" s="2"/>
      <c r="O196" s="2"/>
      <c r="P196" s="2"/>
      <c r="Q196" s="33">
        <f>0+Q161+Q166+Q171+Q176+Q181+Q186+Q191</f>
        <v>0</v>
      </c>
      <c r="R196" s="9">
        <f>0+R161+R166+R171+R176+R181+R186+R191</f>
        <v>0</v>
      </c>
      <c r="S196" s="65">
        <f>Q196*(1+J196)+R196</f>
        <v>0</v>
      </c>
    </row>
    <row r="197" thickTop="1" thickBot="1" ht="25" customHeight="1">
      <c r="A197" s="10"/>
      <c r="B197" s="66"/>
      <c r="C197" s="66"/>
      <c r="D197" s="66"/>
      <c r="E197" s="66"/>
      <c r="F197" s="66"/>
      <c r="G197" s="67" t="s">
        <v>72</v>
      </c>
      <c r="H197" s="68">
        <f>0+J161+J166+J171+J176+J181+J186+J191</f>
        <v>0</v>
      </c>
      <c r="I197" s="67" t="s">
        <v>73</v>
      </c>
      <c r="J197" s="69">
        <f>0+J196</f>
        <v>0</v>
      </c>
      <c r="K197" s="67" t="s">
        <v>74</v>
      </c>
      <c r="L197" s="70">
        <f>0+L196</f>
        <v>0</v>
      </c>
      <c r="M197" s="13"/>
      <c r="N197" s="2"/>
      <c r="O197" s="2"/>
      <c r="P197" s="2"/>
      <c r="Q197" s="2"/>
    </row>
    <row r="198" ht="40" customHeight="1">
      <c r="A198" s="10"/>
      <c r="B198" s="75" t="s">
        <v>224</v>
      </c>
      <c r="C198" s="1"/>
      <c r="D198" s="1"/>
      <c r="E198" s="1"/>
      <c r="F198" s="1"/>
      <c r="G198" s="1"/>
      <c r="H198" s="40"/>
      <c r="I198" s="1"/>
      <c r="J198" s="40"/>
      <c r="K198" s="1"/>
      <c r="L198" s="1"/>
      <c r="M198" s="13"/>
      <c r="N198" s="2"/>
      <c r="O198" s="2"/>
      <c r="P198" s="2"/>
      <c r="Q198" s="2"/>
    </row>
    <row r="199" ht="12.75">
      <c r="A199" s="10"/>
      <c r="B199" s="41">
        <v>31</v>
      </c>
      <c r="C199" s="42" t="s">
        <v>225</v>
      </c>
      <c r="D199" s="42"/>
      <c r="E199" s="42" t="s">
        <v>226</v>
      </c>
      <c r="F199" s="42" t="s">
        <v>7</v>
      </c>
      <c r="G199" s="43" t="s">
        <v>160</v>
      </c>
      <c r="H199" s="44">
        <v>40</v>
      </c>
      <c r="I199" s="45">
        <v>0</v>
      </c>
      <c r="J199" s="46">
        <f>ROUND(H199*I199,2)</f>
        <v>0</v>
      </c>
      <c r="K199" s="47">
        <v>0.20999999999999999</v>
      </c>
      <c r="L199" s="48">
        <f>ROUND(J199*1.21,2)</f>
        <v>0</v>
      </c>
      <c r="M199" s="13"/>
      <c r="N199" s="2"/>
      <c r="O199" s="2"/>
      <c r="P199" s="2"/>
      <c r="Q199" s="33">
        <f>IF(ISNUMBER(K199),IF(H199&gt;0,IF(I199&gt;0,J199,0),0),0)</f>
        <v>0</v>
      </c>
      <c r="R199" s="9">
        <f>IF(ISNUMBER(K199)=FALSE,J199,0)</f>
        <v>0</v>
      </c>
    </row>
    <row r="200" ht="12.75">
      <c r="A200" s="10"/>
      <c r="B200" s="49" t="s">
        <v>44</v>
      </c>
      <c r="C200" s="1"/>
      <c r="D200" s="1"/>
      <c r="E200" s="50" t="s">
        <v>227</v>
      </c>
      <c r="F200" s="1"/>
      <c r="G200" s="1"/>
      <c r="H200" s="40"/>
      <c r="I200" s="1"/>
      <c r="J200" s="40"/>
      <c r="K200" s="1"/>
      <c r="L200" s="1"/>
      <c r="M200" s="13"/>
      <c r="N200" s="2"/>
      <c r="O200" s="2"/>
      <c r="P200" s="2"/>
      <c r="Q200" s="2"/>
    </row>
    <row r="201" ht="12.75">
      <c r="A201" s="10"/>
      <c r="B201" s="49" t="s">
        <v>46</v>
      </c>
      <c r="C201" s="1"/>
      <c r="D201" s="1"/>
      <c r="E201" s="50" t="s">
        <v>228</v>
      </c>
      <c r="F201" s="1"/>
      <c r="G201" s="1"/>
      <c r="H201" s="40"/>
      <c r="I201" s="1"/>
      <c r="J201" s="40"/>
      <c r="K201" s="1"/>
      <c r="L201" s="1"/>
      <c r="M201" s="13"/>
      <c r="N201" s="2"/>
      <c r="O201" s="2"/>
      <c r="P201" s="2"/>
      <c r="Q201" s="2"/>
    </row>
    <row r="202" ht="12.75">
      <c r="A202" s="10"/>
      <c r="B202" s="49" t="s">
        <v>48</v>
      </c>
      <c r="C202" s="1"/>
      <c r="D202" s="1"/>
      <c r="E202" s="50" t="s">
        <v>229</v>
      </c>
      <c r="F202" s="1"/>
      <c r="G202" s="1"/>
      <c r="H202" s="40"/>
      <c r="I202" s="1"/>
      <c r="J202" s="40"/>
      <c r="K202" s="1"/>
      <c r="L202" s="1"/>
      <c r="M202" s="13"/>
      <c r="N202" s="2"/>
      <c r="O202" s="2"/>
      <c r="P202" s="2"/>
      <c r="Q202" s="2"/>
    </row>
    <row r="203" thickBot="1" ht="12.75">
      <c r="A203" s="10"/>
      <c r="B203" s="51" t="s">
        <v>50</v>
      </c>
      <c r="C203" s="52"/>
      <c r="D203" s="52"/>
      <c r="E203" s="53" t="s">
        <v>51</v>
      </c>
      <c r="F203" s="52"/>
      <c r="G203" s="52"/>
      <c r="H203" s="54"/>
      <c r="I203" s="52"/>
      <c r="J203" s="54"/>
      <c r="K203" s="52"/>
      <c r="L203" s="52"/>
      <c r="M203" s="13"/>
      <c r="N203" s="2"/>
      <c r="O203" s="2"/>
      <c r="P203" s="2"/>
      <c r="Q203" s="2"/>
    </row>
    <row r="204" thickTop="1" thickBot="1" ht="25" customHeight="1">
      <c r="A204" s="10"/>
      <c r="B204" s="1"/>
      <c r="C204" s="60">
        <v>6</v>
      </c>
      <c r="D204" s="1"/>
      <c r="E204" s="60" t="s">
        <v>81</v>
      </c>
      <c r="F204" s="1"/>
      <c r="G204" s="61" t="s">
        <v>69</v>
      </c>
      <c r="H204" s="62">
        <f>0+J199</f>
        <v>0</v>
      </c>
      <c r="I204" s="61" t="s">
        <v>70</v>
      </c>
      <c r="J204" s="63">
        <f>(L204-H204)</f>
        <v>0</v>
      </c>
      <c r="K204" s="61" t="s">
        <v>71</v>
      </c>
      <c r="L204" s="64">
        <f>ROUND((0+J199)*1.21,2)</f>
        <v>0</v>
      </c>
      <c r="M204" s="13"/>
      <c r="N204" s="2"/>
      <c r="O204" s="2"/>
      <c r="P204" s="2"/>
      <c r="Q204" s="33">
        <f>0+Q199</f>
        <v>0</v>
      </c>
      <c r="R204" s="9">
        <f>0+R199</f>
        <v>0</v>
      </c>
      <c r="S204" s="65">
        <f>Q204*(1+J204)+R204</f>
        <v>0</v>
      </c>
    </row>
    <row r="205" thickTop="1" thickBot="1" ht="25" customHeight="1">
      <c r="A205" s="10"/>
      <c r="B205" s="66"/>
      <c r="C205" s="66"/>
      <c r="D205" s="66"/>
      <c r="E205" s="66"/>
      <c r="F205" s="66"/>
      <c r="G205" s="67" t="s">
        <v>72</v>
      </c>
      <c r="H205" s="68">
        <f>0+J199</f>
        <v>0</v>
      </c>
      <c r="I205" s="67" t="s">
        <v>73</v>
      </c>
      <c r="J205" s="69">
        <f>0+J204</f>
        <v>0</v>
      </c>
      <c r="K205" s="67" t="s">
        <v>74</v>
      </c>
      <c r="L205" s="70">
        <f>0+L204</f>
        <v>0</v>
      </c>
      <c r="M205" s="13"/>
      <c r="N205" s="2"/>
      <c r="O205" s="2"/>
      <c r="P205" s="2"/>
      <c r="Q205" s="2"/>
    </row>
    <row r="206" ht="40" customHeight="1">
      <c r="A206" s="10"/>
      <c r="B206" s="75" t="s">
        <v>230</v>
      </c>
      <c r="C206" s="1"/>
      <c r="D206" s="1"/>
      <c r="E206" s="1"/>
      <c r="F206" s="1"/>
      <c r="G206" s="1"/>
      <c r="H206" s="40"/>
      <c r="I206" s="1"/>
      <c r="J206" s="40"/>
      <c r="K206" s="1"/>
      <c r="L206" s="1"/>
      <c r="M206" s="13"/>
      <c r="N206" s="2"/>
      <c r="O206" s="2"/>
      <c r="P206" s="2"/>
      <c r="Q206" s="2"/>
    </row>
    <row r="207" ht="12.75">
      <c r="A207" s="10"/>
      <c r="B207" s="41">
        <v>32</v>
      </c>
      <c r="C207" s="42" t="s">
        <v>231</v>
      </c>
      <c r="D207" s="42"/>
      <c r="E207" s="42" t="s">
        <v>232</v>
      </c>
      <c r="F207" s="42" t="s">
        <v>7</v>
      </c>
      <c r="G207" s="43" t="s">
        <v>160</v>
      </c>
      <c r="H207" s="44">
        <v>35</v>
      </c>
      <c r="I207" s="45">
        <v>0</v>
      </c>
      <c r="J207" s="46">
        <f>ROUND(H207*I207,2)</f>
        <v>0</v>
      </c>
      <c r="K207" s="47">
        <v>0.20999999999999999</v>
      </c>
      <c r="L207" s="48">
        <f>ROUND(J207*1.21,2)</f>
        <v>0</v>
      </c>
      <c r="M207" s="13"/>
      <c r="N207" s="2"/>
      <c r="O207" s="2"/>
      <c r="P207" s="2"/>
      <c r="Q207" s="33">
        <f>IF(ISNUMBER(K207),IF(H207&gt;0,IF(I207&gt;0,J207,0),0),0)</f>
        <v>0</v>
      </c>
      <c r="R207" s="9">
        <f>IF(ISNUMBER(K207)=FALSE,J207,0)</f>
        <v>0</v>
      </c>
    </row>
    <row r="208" ht="12.75">
      <c r="A208" s="10"/>
      <c r="B208" s="49" t="s">
        <v>44</v>
      </c>
      <c r="C208" s="1"/>
      <c r="D208" s="1"/>
      <c r="E208" s="50" t="s">
        <v>233</v>
      </c>
      <c r="F208" s="1"/>
      <c r="G208" s="1"/>
      <c r="H208" s="40"/>
      <c r="I208" s="1"/>
      <c r="J208" s="40"/>
      <c r="K208" s="1"/>
      <c r="L208" s="1"/>
      <c r="M208" s="13"/>
      <c r="N208" s="2"/>
      <c r="O208" s="2"/>
      <c r="P208" s="2"/>
      <c r="Q208" s="2"/>
    </row>
    <row r="209" ht="12.75">
      <c r="A209" s="10"/>
      <c r="B209" s="49" t="s">
        <v>46</v>
      </c>
      <c r="C209" s="1"/>
      <c r="D209" s="1"/>
      <c r="E209" s="50" t="s">
        <v>234</v>
      </c>
      <c r="F209" s="1"/>
      <c r="G209" s="1"/>
      <c r="H209" s="40"/>
      <c r="I209" s="1"/>
      <c r="J209" s="40"/>
      <c r="K209" s="1"/>
      <c r="L209" s="1"/>
      <c r="M209" s="13"/>
      <c r="N209" s="2"/>
      <c r="O209" s="2"/>
      <c r="P209" s="2"/>
      <c r="Q209" s="2"/>
    </row>
    <row r="210" ht="12.75">
      <c r="A210" s="10"/>
      <c r="B210" s="49" t="s">
        <v>48</v>
      </c>
      <c r="C210" s="1"/>
      <c r="D210" s="1"/>
      <c r="E210" s="50" t="s">
        <v>235</v>
      </c>
      <c r="F210" s="1"/>
      <c r="G210" s="1"/>
      <c r="H210" s="40"/>
      <c r="I210" s="1"/>
      <c r="J210" s="40"/>
      <c r="K210" s="1"/>
      <c r="L210" s="1"/>
      <c r="M210" s="13"/>
      <c r="N210" s="2"/>
      <c r="O210" s="2"/>
      <c r="P210" s="2"/>
      <c r="Q210" s="2"/>
    </row>
    <row r="211" thickBot="1" ht="12.75">
      <c r="A211" s="10"/>
      <c r="B211" s="51" t="s">
        <v>50</v>
      </c>
      <c r="C211" s="52"/>
      <c r="D211" s="52"/>
      <c r="E211" s="53" t="s">
        <v>51</v>
      </c>
      <c r="F211" s="52"/>
      <c r="G211" s="52"/>
      <c r="H211" s="54"/>
      <c r="I211" s="52"/>
      <c r="J211" s="54"/>
      <c r="K211" s="52"/>
      <c r="L211" s="52"/>
      <c r="M211" s="13"/>
      <c r="N211" s="2"/>
      <c r="O211" s="2"/>
      <c r="P211" s="2"/>
      <c r="Q211" s="2"/>
    </row>
    <row r="212" thickTop="1" thickBot="1" ht="25" customHeight="1">
      <c r="A212" s="10"/>
      <c r="B212" s="1"/>
      <c r="C212" s="60">
        <v>7</v>
      </c>
      <c r="D212" s="1"/>
      <c r="E212" s="60" t="s">
        <v>82</v>
      </c>
      <c r="F212" s="1"/>
      <c r="G212" s="61" t="s">
        <v>69</v>
      </c>
      <c r="H212" s="62">
        <f>0+J207</f>
        <v>0</v>
      </c>
      <c r="I212" s="61" t="s">
        <v>70</v>
      </c>
      <c r="J212" s="63">
        <f>(L212-H212)</f>
        <v>0</v>
      </c>
      <c r="K212" s="61" t="s">
        <v>71</v>
      </c>
      <c r="L212" s="64">
        <f>ROUND((0+J207)*1.21,2)</f>
        <v>0</v>
      </c>
      <c r="M212" s="13"/>
      <c r="N212" s="2"/>
      <c r="O212" s="2"/>
      <c r="P212" s="2"/>
      <c r="Q212" s="33">
        <f>0+Q207</f>
        <v>0</v>
      </c>
      <c r="R212" s="9">
        <f>0+R207</f>
        <v>0</v>
      </c>
      <c r="S212" s="65">
        <f>Q212*(1+J212)+R212</f>
        <v>0</v>
      </c>
    </row>
    <row r="213" thickTop="1" thickBot="1" ht="25" customHeight="1">
      <c r="A213" s="10"/>
      <c r="B213" s="66"/>
      <c r="C213" s="66"/>
      <c r="D213" s="66"/>
      <c r="E213" s="66"/>
      <c r="F213" s="66"/>
      <c r="G213" s="67" t="s">
        <v>72</v>
      </c>
      <c r="H213" s="68">
        <f>0+J207</f>
        <v>0</v>
      </c>
      <c r="I213" s="67" t="s">
        <v>73</v>
      </c>
      <c r="J213" s="69">
        <f>0+J212</f>
        <v>0</v>
      </c>
      <c r="K213" s="67" t="s">
        <v>74</v>
      </c>
      <c r="L213" s="70">
        <f>0+L212</f>
        <v>0</v>
      </c>
      <c r="M213" s="13"/>
      <c r="N213" s="2"/>
      <c r="O213" s="2"/>
      <c r="P213" s="2"/>
      <c r="Q213" s="2"/>
    </row>
    <row r="214" ht="40" customHeight="1">
      <c r="A214" s="10"/>
      <c r="B214" s="75" t="s">
        <v>236</v>
      </c>
      <c r="C214" s="1"/>
      <c r="D214" s="1"/>
      <c r="E214" s="1"/>
      <c r="F214" s="1"/>
      <c r="G214" s="1"/>
      <c r="H214" s="40"/>
      <c r="I214" s="1"/>
      <c r="J214" s="40"/>
      <c r="K214" s="1"/>
      <c r="L214" s="1"/>
      <c r="M214" s="13"/>
      <c r="N214" s="2"/>
      <c r="O214" s="2"/>
      <c r="P214" s="2"/>
      <c r="Q214" s="2"/>
    </row>
    <row r="215" ht="12.75">
      <c r="A215" s="10"/>
      <c r="B215" s="41">
        <v>33</v>
      </c>
      <c r="C215" s="42" t="s">
        <v>237</v>
      </c>
      <c r="D215" s="42"/>
      <c r="E215" s="42" t="s">
        <v>238</v>
      </c>
      <c r="F215" s="42" t="s">
        <v>7</v>
      </c>
      <c r="G215" s="43" t="s">
        <v>112</v>
      </c>
      <c r="H215" s="44">
        <v>28.5</v>
      </c>
      <c r="I215" s="45">
        <v>0</v>
      </c>
      <c r="J215" s="46">
        <f>ROUND(H215*I215,2)</f>
        <v>0</v>
      </c>
      <c r="K215" s="47">
        <v>0.20999999999999999</v>
      </c>
      <c r="L215" s="48">
        <f>ROUND(J215*1.21,2)</f>
        <v>0</v>
      </c>
      <c r="M215" s="13"/>
      <c r="N215" s="2"/>
      <c r="O215" s="2"/>
      <c r="P215" s="2"/>
      <c r="Q215" s="33">
        <f>IF(ISNUMBER(K215),IF(H215&gt;0,IF(I215&gt;0,J215,0),0),0)</f>
        <v>0</v>
      </c>
      <c r="R215" s="9">
        <f>IF(ISNUMBER(K215)=FALSE,J215,0)</f>
        <v>0</v>
      </c>
    </row>
    <row r="216" ht="12.75">
      <c r="A216" s="10"/>
      <c r="B216" s="49" t="s">
        <v>44</v>
      </c>
      <c r="C216" s="1"/>
      <c r="D216" s="1"/>
      <c r="E216" s="50" t="s">
        <v>239</v>
      </c>
      <c r="F216" s="1"/>
      <c r="G216" s="1"/>
      <c r="H216" s="40"/>
      <c r="I216" s="1"/>
      <c r="J216" s="40"/>
      <c r="K216" s="1"/>
      <c r="L216" s="1"/>
      <c r="M216" s="13"/>
      <c r="N216" s="2"/>
      <c r="O216" s="2"/>
      <c r="P216" s="2"/>
      <c r="Q216" s="2"/>
    </row>
    <row r="217" ht="12.75">
      <c r="A217" s="10"/>
      <c r="B217" s="49" t="s">
        <v>46</v>
      </c>
      <c r="C217" s="1"/>
      <c r="D217" s="1"/>
      <c r="E217" s="50" t="s">
        <v>240</v>
      </c>
      <c r="F217" s="1"/>
      <c r="G217" s="1"/>
      <c r="H217" s="40"/>
      <c r="I217" s="1"/>
      <c r="J217" s="40"/>
      <c r="K217" s="1"/>
      <c r="L217" s="1"/>
      <c r="M217" s="13"/>
      <c r="N217" s="2"/>
      <c r="O217" s="2"/>
      <c r="P217" s="2"/>
      <c r="Q217" s="2"/>
    </row>
    <row r="218" ht="12.75">
      <c r="A218" s="10"/>
      <c r="B218" s="49" t="s">
        <v>48</v>
      </c>
      <c r="C218" s="1"/>
      <c r="D218" s="1"/>
      <c r="E218" s="50" t="s">
        <v>241</v>
      </c>
      <c r="F218" s="1"/>
      <c r="G218" s="1"/>
      <c r="H218" s="40"/>
      <c r="I218" s="1"/>
      <c r="J218" s="40"/>
      <c r="K218" s="1"/>
      <c r="L218" s="1"/>
      <c r="M218" s="13"/>
      <c r="N218" s="2"/>
      <c r="O218" s="2"/>
      <c r="P218" s="2"/>
      <c r="Q218" s="2"/>
    </row>
    <row r="219" thickBot="1" ht="12.75">
      <c r="A219" s="10"/>
      <c r="B219" s="51" t="s">
        <v>50</v>
      </c>
      <c r="C219" s="52"/>
      <c r="D219" s="52"/>
      <c r="E219" s="53" t="s">
        <v>51</v>
      </c>
      <c r="F219" s="52"/>
      <c r="G219" s="52"/>
      <c r="H219" s="54"/>
      <c r="I219" s="52"/>
      <c r="J219" s="54"/>
      <c r="K219" s="52"/>
      <c r="L219" s="52"/>
      <c r="M219" s="13"/>
      <c r="N219" s="2"/>
      <c r="O219" s="2"/>
      <c r="P219" s="2"/>
      <c r="Q219" s="2"/>
    </row>
    <row r="220" thickTop="1" thickBot="1" ht="25" customHeight="1">
      <c r="A220" s="10"/>
      <c r="B220" s="1"/>
      <c r="C220" s="60">
        <v>8</v>
      </c>
      <c r="D220" s="1"/>
      <c r="E220" s="60" t="s">
        <v>83</v>
      </c>
      <c r="F220" s="1"/>
      <c r="G220" s="61" t="s">
        <v>69</v>
      </c>
      <c r="H220" s="62">
        <f>0+J215</f>
        <v>0</v>
      </c>
      <c r="I220" s="61" t="s">
        <v>70</v>
      </c>
      <c r="J220" s="63">
        <f>(L220-H220)</f>
        <v>0</v>
      </c>
      <c r="K220" s="61" t="s">
        <v>71</v>
      </c>
      <c r="L220" s="64">
        <f>ROUND((0+J215)*1.21,2)</f>
        <v>0</v>
      </c>
      <c r="M220" s="13"/>
      <c r="N220" s="2"/>
      <c r="O220" s="2"/>
      <c r="P220" s="2"/>
      <c r="Q220" s="33">
        <f>0+Q215</f>
        <v>0</v>
      </c>
      <c r="R220" s="9">
        <f>0+R215</f>
        <v>0</v>
      </c>
      <c r="S220" s="65">
        <f>Q220*(1+J220)+R220</f>
        <v>0</v>
      </c>
    </row>
    <row r="221" thickTop="1" thickBot="1" ht="25" customHeight="1">
      <c r="A221" s="10"/>
      <c r="B221" s="66"/>
      <c r="C221" s="66"/>
      <c r="D221" s="66"/>
      <c r="E221" s="66"/>
      <c r="F221" s="66"/>
      <c r="G221" s="67" t="s">
        <v>72</v>
      </c>
      <c r="H221" s="68">
        <f>0+J215</f>
        <v>0</v>
      </c>
      <c r="I221" s="67" t="s">
        <v>73</v>
      </c>
      <c r="J221" s="69">
        <f>0+J220</f>
        <v>0</v>
      </c>
      <c r="K221" s="67" t="s">
        <v>74</v>
      </c>
      <c r="L221" s="70">
        <f>0+L220</f>
        <v>0</v>
      </c>
      <c r="M221" s="13"/>
      <c r="N221" s="2"/>
      <c r="O221" s="2"/>
      <c r="P221" s="2"/>
      <c r="Q221" s="2"/>
    </row>
    <row r="222" ht="40" customHeight="1">
      <c r="A222" s="10"/>
      <c r="B222" s="75" t="s">
        <v>242</v>
      </c>
      <c r="C222" s="1"/>
      <c r="D222" s="1"/>
      <c r="E222" s="1"/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 ht="12.75">
      <c r="A223" s="10"/>
      <c r="B223" s="41">
        <v>34</v>
      </c>
      <c r="C223" s="42" t="s">
        <v>243</v>
      </c>
      <c r="D223" s="42" t="s">
        <v>7</v>
      </c>
      <c r="E223" s="42" t="s">
        <v>244</v>
      </c>
      <c r="F223" s="42" t="s">
        <v>7</v>
      </c>
      <c r="G223" s="43" t="s">
        <v>112</v>
      </c>
      <c r="H223" s="44">
        <v>50</v>
      </c>
      <c r="I223" s="45">
        <v>0</v>
      </c>
      <c r="J223" s="46">
        <f>ROUND(H223*I223,2)</f>
        <v>0</v>
      </c>
      <c r="K223" s="47">
        <v>0.20999999999999999</v>
      </c>
      <c r="L223" s="48">
        <f>ROUND(J223*1.21,2)</f>
        <v>0</v>
      </c>
      <c r="M223" s="13"/>
      <c r="N223" s="2"/>
      <c r="O223" s="2"/>
      <c r="P223" s="2"/>
      <c r="Q223" s="33">
        <f>IF(ISNUMBER(K223),IF(H223&gt;0,IF(I223&gt;0,J223,0),0),0)</f>
        <v>0</v>
      </c>
      <c r="R223" s="9">
        <f>IF(ISNUMBER(K223)=FALSE,J223,0)</f>
        <v>0</v>
      </c>
    </row>
    <row r="224" ht="12.75">
      <c r="A224" s="10"/>
      <c r="B224" s="49" t="s">
        <v>44</v>
      </c>
      <c r="C224" s="1"/>
      <c r="D224" s="1"/>
      <c r="E224" s="50" t="s">
        <v>245</v>
      </c>
      <c r="F224" s="1"/>
      <c r="G224" s="1"/>
      <c r="H224" s="40"/>
      <c r="I224" s="1"/>
      <c r="J224" s="40"/>
      <c r="K224" s="1"/>
      <c r="L224" s="1"/>
      <c r="M224" s="13"/>
      <c r="N224" s="2"/>
      <c r="O224" s="2"/>
      <c r="P224" s="2"/>
      <c r="Q224" s="2"/>
    </row>
    <row r="225" ht="12.75">
      <c r="A225" s="10"/>
      <c r="B225" s="49" t="s">
        <v>46</v>
      </c>
      <c r="C225" s="1"/>
      <c r="D225" s="1"/>
      <c r="E225" s="50" t="s">
        <v>246</v>
      </c>
      <c r="F225" s="1"/>
      <c r="G225" s="1"/>
      <c r="H225" s="40"/>
      <c r="I225" s="1"/>
      <c r="J225" s="40"/>
      <c r="K225" s="1"/>
      <c r="L225" s="1"/>
      <c r="M225" s="13"/>
      <c r="N225" s="2"/>
      <c r="O225" s="2"/>
      <c r="P225" s="2"/>
      <c r="Q225" s="2"/>
    </row>
    <row r="226" ht="12.75">
      <c r="A226" s="10"/>
      <c r="B226" s="49" t="s">
        <v>48</v>
      </c>
      <c r="C226" s="1"/>
      <c r="D226" s="1"/>
      <c r="E226" s="50" t="s">
        <v>247</v>
      </c>
      <c r="F226" s="1"/>
      <c r="G226" s="1"/>
      <c r="H226" s="40"/>
      <c r="I226" s="1"/>
      <c r="J226" s="40"/>
      <c r="K226" s="1"/>
      <c r="L226" s="1"/>
      <c r="M226" s="13"/>
      <c r="N226" s="2"/>
      <c r="O226" s="2"/>
      <c r="P226" s="2"/>
      <c r="Q226" s="2"/>
    </row>
    <row r="227" thickBot="1" ht="12.75">
      <c r="A227" s="10"/>
      <c r="B227" s="51" t="s">
        <v>50</v>
      </c>
      <c r="C227" s="52"/>
      <c r="D227" s="52"/>
      <c r="E227" s="53" t="s">
        <v>51</v>
      </c>
      <c r="F227" s="52"/>
      <c r="G227" s="52"/>
      <c r="H227" s="54"/>
      <c r="I227" s="52"/>
      <c r="J227" s="54"/>
      <c r="K227" s="52"/>
      <c r="L227" s="52"/>
      <c r="M227" s="13"/>
      <c r="N227" s="2"/>
      <c r="O227" s="2"/>
      <c r="P227" s="2"/>
      <c r="Q227" s="2"/>
    </row>
    <row r="228" thickTop="1" ht="12.75">
      <c r="A228" s="10"/>
      <c r="B228" s="41">
        <v>35</v>
      </c>
      <c r="C228" s="42" t="s">
        <v>248</v>
      </c>
      <c r="D228" s="42"/>
      <c r="E228" s="42" t="s">
        <v>249</v>
      </c>
      <c r="F228" s="42" t="s">
        <v>7</v>
      </c>
      <c r="G228" s="43" t="s">
        <v>112</v>
      </c>
      <c r="H228" s="55">
        <v>50</v>
      </c>
      <c r="I228" s="56">
        <v>0</v>
      </c>
      <c r="J228" s="57">
        <f>ROUND(H228*I228,2)</f>
        <v>0</v>
      </c>
      <c r="K228" s="58">
        <v>0.20999999999999999</v>
      </c>
      <c r="L228" s="59">
        <f>ROUND(J228*1.21,2)</f>
        <v>0</v>
      </c>
      <c r="M228" s="13"/>
      <c r="N228" s="2"/>
      <c r="O228" s="2"/>
      <c r="P228" s="2"/>
      <c r="Q228" s="33">
        <f>IF(ISNUMBER(K228),IF(H228&gt;0,IF(I228&gt;0,J228,0),0),0)</f>
        <v>0</v>
      </c>
      <c r="R228" s="9">
        <f>IF(ISNUMBER(K228)=FALSE,J228,0)</f>
        <v>0</v>
      </c>
    </row>
    <row r="229" ht="12.75">
      <c r="A229" s="10"/>
      <c r="B229" s="49" t="s">
        <v>44</v>
      </c>
      <c r="C229" s="1"/>
      <c r="D229" s="1"/>
      <c r="E229" s="50" t="s">
        <v>250</v>
      </c>
      <c r="F229" s="1"/>
      <c r="G229" s="1"/>
      <c r="H229" s="40"/>
      <c r="I229" s="1"/>
      <c r="J229" s="40"/>
      <c r="K229" s="1"/>
      <c r="L229" s="1"/>
      <c r="M229" s="13"/>
      <c r="N229" s="2"/>
      <c r="O229" s="2"/>
      <c r="P229" s="2"/>
      <c r="Q229" s="2"/>
    </row>
    <row r="230" ht="12.75">
      <c r="A230" s="10"/>
      <c r="B230" s="49" t="s">
        <v>46</v>
      </c>
      <c r="C230" s="1"/>
      <c r="D230" s="1"/>
      <c r="E230" s="50" t="s">
        <v>246</v>
      </c>
      <c r="F230" s="1"/>
      <c r="G230" s="1"/>
      <c r="H230" s="40"/>
      <c r="I230" s="1"/>
      <c r="J230" s="40"/>
      <c r="K230" s="1"/>
      <c r="L230" s="1"/>
      <c r="M230" s="13"/>
      <c r="N230" s="2"/>
      <c r="O230" s="2"/>
      <c r="P230" s="2"/>
      <c r="Q230" s="2"/>
    </row>
    <row r="231" ht="12.75">
      <c r="A231" s="10"/>
      <c r="B231" s="49" t="s">
        <v>48</v>
      </c>
      <c r="C231" s="1"/>
      <c r="D231" s="1"/>
      <c r="E231" s="50" t="s">
        <v>251</v>
      </c>
      <c r="F231" s="1"/>
      <c r="G231" s="1"/>
      <c r="H231" s="40"/>
      <c r="I231" s="1"/>
      <c r="J231" s="40"/>
      <c r="K231" s="1"/>
      <c r="L231" s="1"/>
      <c r="M231" s="13"/>
      <c r="N231" s="2"/>
      <c r="O231" s="2"/>
      <c r="P231" s="2"/>
      <c r="Q231" s="2"/>
    </row>
    <row r="232" thickBot="1" ht="12.75">
      <c r="A232" s="10"/>
      <c r="B232" s="51" t="s">
        <v>50</v>
      </c>
      <c r="C232" s="52"/>
      <c r="D232" s="52"/>
      <c r="E232" s="53" t="s">
        <v>51</v>
      </c>
      <c r="F232" s="52"/>
      <c r="G232" s="52"/>
      <c r="H232" s="54"/>
      <c r="I232" s="52"/>
      <c r="J232" s="54"/>
      <c r="K232" s="52"/>
      <c r="L232" s="52"/>
      <c r="M232" s="13"/>
      <c r="N232" s="2"/>
      <c r="O232" s="2"/>
      <c r="P232" s="2"/>
      <c r="Q232" s="2"/>
    </row>
    <row r="233" thickTop="1" ht="12.75">
      <c r="A233" s="10"/>
      <c r="B233" s="41">
        <v>36</v>
      </c>
      <c r="C233" s="42" t="s">
        <v>252</v>
      </c>
      <c r="D233" s="42"/>
      <c r="E233" s="42" t="s">
        <v>253</v>
      </c>
      <c r="F233" s="42" t="s">
        <v>7</v>
      </c>
      <c r="G233" s="43" t="s">
        <v>66</v>
      </c>
      <c r="H233" s="55">
        <v>8</v>
      </c>
      <c r="I233" s="56">
        <v>0</v>
      </c>
      <c r="J233" s="57">
        <f>ROUND(H233*I233,2)</f>
        <v>0</v>
      </c>
      <c r="K233" s="58">
        <v>0.20999999999999999</v>
      </c>
      <c r="L233" s="59">
        <f>ROUND(J233*1.21,2)</f>
        <v>0</v>
      </c>
      <c r="M233" s="13"/>
      <c r="N233" s="2"/>
      <c r="O233" s="2"/>
      <c r="P233" s="2"/>
      <c r="Q233" s="33">
        <f>IF(ISNUMBER(K233),IF(H233&gt;0,IF(I233&gt;0,J233,0),0),0)</f>
        <v>0</v>
      </c>
      <c r="R233" s="9">
        <f>IF(ISNUMBER(K233)=FALSE,J233,0)</f>
        <v>0</v>
      </c>
    </row>
    <row r="234" ht="12.75">
      <c r="A234" s="10"/>
      <c r="B234" s="49" t="s">
        <v>44</v>
      </c>
      <c r="C234" s="1"/>
      <c r="D234" s="1"/>
      <c r="E234" s="50" t="s">
        <v>254</v>
      </c>
      <c r="F234" s="1"/>
      <c r="G234" s="1"/>
      <c r="H234" s="40"/>
      <c r="I234" s="1"/>
      <c r="J234" s="40"/>
      <c r="K234" s="1"/>
      <c r="L234" s="1"/>
      <c r="M234" s="13"/>
      <c r="N234" s="2"/>
      <c r="O234" s="2"/>
      <c r="P234" s="2"/>
      <c r="Q234" s="2"/>
    </row>
    <row r="235" ht="12.75">
      <c r="A235" s="10"/>
      <c r="B235" s="49" t="s">
        <v>46</v>
      </c>
      <c r="C235" s="1"/>
      <c r="D235" s="1"/>
      <c r="E235" s="50" t="s">
        <v>255</v>
      </c>
      <c r="F235" s="1"/>
      <c r="G235" s="1"/>
      <c r="H235" s="40"/>
      <c r="I235" s="1"/>
      <c r="J235" s="40"/>
      <c r="K235" s="1"/>
      <c r="L235" s="1"/>
      <c r="M235" s="13"/>
      <c r="N235" s="2"/>
      <c r="O235" s="2"/>
      <c r="P235" s="2"/>
      <c r="Q235" s="2"/>
    </row>
    <row r="236" ht="12.75">
      <c r="A236" s="10"/>
      <c r="B236" s="49" t="s">
        <v>48</v>
      </c>
      <c r="C236" s="1"/>
      <c r="D236" s="1"/>
      <c r="E236" s="50" t="s">
        <v>256</v>
      </c>
      <c r="F236" s="1"/>
      <c r="G236" s="1"/>
      <c r="H236" s="40"/>
      <c r="I236" s="1"/>
      <c r="J236" s="40"/>
      <c r="K236" s="1"/>
      <c r="L236" s="1"/>
      <c r="M236" s="13"/>
      <c r="N236" s="2"/>
      <c r="O236" s="2"/>
      <c r="P236" s="2"/>
      <c r="Q236" s="2"/>
    </row>
    <row r="237" thickBot="1" ht="12.75">
      <c r="A237" s="10"/>
      <c r="B237" s="51" t="s">
        <v>50</v>
      </c>
      <c r="C237" s="52"/>
      <c r="D237" s="52"/>
      <c r="E237" s="53" t="s">
        <v>51</v>
      </c>
      <c r="F237" s="52"/>
      <c r="G237" s="52"/>
      <c r="H237" s="54"/>
      <c r="I237" s="52"/>
      <c r="J237" s="54"/>
      <c r="K237" s="52"/>
      <c r="L237" s="52"/>
      <c r="M237" s="13"/>
      <c r="N237" s="2"/>
      <c r="O237" s="2"/>
      <c r="P237" s="2"/>
      <c r="Q237" s="2"/>
    </row>
    <row r="238" thickTop="1" ht="12.75">
      <c r="A238" s="10"/>
      <c r="B238" s="41">
        <v>37</v>
      </c>
      <c r="C238" s="42" t="s">
        <v>257</v>
      </c>
      <c r="D238" s="42"/>
      <c r="E238" s="42" t="s">
        <v>258</v>
      </c>
      <c r="F238" s="42" t="s">
        <v>7</v>
      </c>
      <c r="G238" s="43" t="s">
        <v>66</v>
      </c>
      <c r="H238" s="55">
        <v>8</v>
      </c>
      <c r="I238" s="56">
        <v>0</v>
      </c>
      <c r="J238" s="57">
        <f>ROUND(H238*I238,2)</f>
        <v>0</v>
      </c>
      <c r="K238" s="58">
        <v>0.20999999999999999</v>
      </c>
      <c r="L238" s="59">
        <f>ROUND(J238*1.21,2)</f>
        <v>0</v>
      </c>
      <c r="M238" s="13"/>
      <c r="N238" s="2"/>
      <c r="O238" s="2"/>
      <c r="P238" s="2"/>
      <c r="Q238" s="33">
        <f>IF(ISNUMBER(K238),IF(H238&gt;0,IF(I238&gt;0,J238,0),0),0)</f>
        <v>0</v>
      </c>
      <c r="R238" s="9">
        <f>IF(ISNUMBER(K238)=FALSE,J238,0)</f>
        <v>0</v>
      </c>
    </row>
    <row r="239" ht="12.75">
      <c r="A239" s="10"/>
      <c r="B239" s="49" t="s">
        <v>44</v>
      </c>
      <c r="C239" s="1"/>
      <c r="D239" s="1"/>
      <c r="E239" s="50" t="s">
        <v>259</v>
      </c>
      <c r="F239" s="1"/>
      <c r="G239" s="1"/>
      <c r="H239" s="40"/>
      <c r="I239" s="1"/>
      <c r="J239" s="40"/>
      <c r="K239" s="1"/>
      <c r="L239" s="1"/>
      <c r="M239" s="13"/>
      <c r="N239" s="2"/>
      <c r="O239" s="2"/>
      <c r="P239" s="2"/>
      <c r="Q239" s="2"/>
    </row>
    <row r="240" ht="12.75">
      <c r="A240" s="10"/>
      <c r="B240" s="49" t="s">
        <v>46</v>
      </c>
      <c r="C240" s="1"/>
      <c r="D240" s="1"/>
      <c r="E240" s="50" t="s">
        <v>255</v>
      </c>
      <c r="F240" s="1"/>
      <c r="G240" s="1"/>
      <c r="H240" s="40"/>
      <c r="I240" s="1"/>
      <c r="J240" s="40"/>
      <c r="K240" s="1"/>
      <c r="L240" s="1"/>
      <c r="M240" s="13"/>
      <c r="N240" s="2"/>
      <c r="O240" s="2"/>
      <c r="P240" s="2"/>
      <c r="Q240" s="2"/>
    </row>
    <row r="241" ht="12.75">
      <c r="A241" s="10"/>
      <c r="B241" s="49" t="s">
        <v>48</v>
      </c>
      <c r="C241" s="1"/>
      <c r="D241" s="1"/>
      <c r="E241" s="50" t="s">
        <v>260</v>
      </c>
      <c r="F241" s="1"/>
      <c r="G241" s="1"/>
      <c r="H241" s="40"/>
      <c r="I241" s="1"/>
      <c r="J241" s="40"/>
      <c r="K241" s="1"/>
      <c r="L241" s="1"/>
      <c r="M241" s="13"/>
      <c r="N241" s="2"/>
      <c r="O241" s="2"/>
      <c r="P241" s="2"/>
      <c r="Q241" s="2"/>
    </row>
    <row r="242" thickBot="1" ht="12.75">
      <c r="A242" s="10"/>
      <c r="B242" s="51" t="s">
        <v>50</v>
      </c>
      <c r="C242" s="52"/>
      <c r="D242" s="52"/>
      <c r="E242" s="53" t="s">
        <v>51</v>
      </c>
      <c r="F242" s="52"/>
      <c r="G242" s="52"/>
      <c r="H242" s="54"/>
      <c r="I242" s="52"/>
      <c r="J242" s="54"/>
      <c r="K242" s="52"/>
      <c r="L242" s="52"/>
      <c r="M242" s="13"/>
      <c r="N242" s="2"/>
      <c r="O242" s="2"/>
      <c r="P242" s="2"/>
      <c r="Q242" s="2"/>
    </row>
    <row r="243" thickTop="1" ht="12.75">
      <c r="A243" s="10"/>
      <c r="B243" s="41">
        <v>38</v>
      </c>
      <c r="C243" s="42" t="s">
        <v>261</v>
      </c>
      <c r="D243" s="42"/>
      <c r="E243" s="42" t="s">
        <v>262</v>
      </c>
      <c r="F243" s="42" t="s">
        <v>7</v>
      </c>
      <c r="G243" s="43" t="s">
        <v>66</v>
      </c>
      <c r="H243" s="55">
        <v>3</v>
      </c>
      <c r="I243" s="56">
        <v>0</v>
      </c>
      <c r="J243" s="57">
        <f>ROUND(H243*I243,2)</f>
        <v>0</v>
      </c>
      <c r="K243" s="58">
        <v>0.20999999999999999</v>
      </c>
      <c r="L243" s="59">
        <f>ROUND(J243*1.21,2)</f>
        <v>0</v>
      </c>
      <c r="M243" s="13"/>
      <c r="N243" s="2"/>
      <c r="O243" s="2"/>
      <c r="P243" s="2"/>
      <c r="Q243" s="33">
        <f>IF(ISNUMBER(K243),IF(H243&gt;0,IF(I243&gt;0,J243,0),0),0)</f>
        <v>0</v>
      </c>
      <c r="R243" s="9">
        <f>IF(ISNUMBER(K243)=FALSE,J243,0)</f>
        <v>0</v>
      </c>
    </row>
    <row r="244" ht="12.75">
      <c r="A244" s="10"/>
      <c r="B244" s="49" t="s">
        <v>44</v>
      </c>
      <c r="C244" s="1"/>
      <c r="D244" s="1"/>
      <c r="E244" s="50" t="s">
        <v>263</v>
      </c>
      <c r="F244" s="1"/>
      <c r="G244" s="1"/>
      <c r="H244" s="40"/>
      <c r="I244" s="1"/>
      <c r="J244" s="40"/>
      <c r="K244" s="1"/>
      <c r="L244" s="1"/>
      <c r="M244" s="13"/>
      <c r="N244" s="2"/>
      <c r="O244" s="2"/>
      <c r="P244" s="2"/>
      <c r="Q244" s="2"/>
    </row>
    <row r="245" ht="12.75">
      <c r="A245" s="10"/>
      <c r="B245" s="49" t="s">
        <v>46</v>
      </c>
      <c r="C245" s="1"/>
      <c r="D245" s="1"/>
      <c r="E245" s="50" t="s">
        <v>114</v>
      </c>
      <c r="F245" s="1"/>
      <c r="G245" s="1"/>
      <c r="H245" s="40"/>
      <c r="I245" s="1"/>
      <c r="J245" s="40"/>
      <c r="K245" s="1"/>
      <c r="L245" s="1"/>
      <c r="M245" s="13"/>
      <c r="N245" s="2"/>
      <c r="O245" s="2"/>
      <c r="P245" s="2"/>
      <c r="Q245" s="2"/>
    </row>
    <row r="246" ht="12.75">
      <c r="A246" s="10"/>
      <c r="B246" s="49" t="s">
        <v>48</v>
      </c>
      <c r="C246" s="1"/>
      <c r="D246" s="1"/>
      <c r="E246" s="50" t="s">
        <v>256</v>
      </c>
      <c r="F246" s="1"/>
      <c r="G246" s="1"/>
      <c r="H246" s="40"/>
      <c r="I246" s="1"/>
      <c r="J246" s="40"/>
      <c r="K246" s="1"/>
      <c r="L246" s="1"/>
      <c r="M246" s="13"/>
      <c r="N246" s="2"/>
      <c r="O246" s="2"/>
      <c r="P246" s="2"/>
      <c r="Q246" s="2"/>
    </row>
    <row r="247" thickBot="1" ht="12.75">
      <c r="A247" s="10"/>
      <c r="B247" s="51" t="s">
        <v>50</v>
      </c>
      <c r="C247" s="52"/>
      <c r="D247" s="52"/>
      <c r="E247" s="53" t="s">
        <v>51</v>
      </c>
      <c r="F247" s="52"/>
      <c r="G247" s="52"/>
      <c r="H247" s="54"/>
      <c r="I247" s="52"/>
      <c r="J247" s="54"/>
      <c r="K247" s="52"/>
      <c r="L247" s="52"/>
      <c r="M247" s="13"/>
      <c r="N247" s="2"/>
      <c r="O247" s="2"/>
      <c r="P247" s="2"/>
      <c r="Q247" s="2"/>
    </row>
    <row r="248" thickTop="1" ht="12.75">
      <c r="A248" s="10"/>
      <c r="B248" s="41">
        <v>39</v>
      </c>
      <c r="C248" s="42" t="s">
        <v>264</v>
      </c>
      <c r="D248" s="42"/>
      <c r="E248" s="42" t="s">
        <v>265</v>
      </c>
      <c r="F248" s="42" t="s">
        <v>7</v>
      </c>
      <c r="G248" s="43" t="s">
        <v>66</v>
      </c>
      <c r="H248" s="55">
        <v>2</v>
      </c>
      <c r="I248" s="56">
        <v>0</v>
      </c>
      <c r="J248" s="57">
        <f>ROUND(H248*I248,2)</f>
        <v>0</v>
      </c>
      <c r="K248" s="58">
        <v>0.20999999999999999</v>
      </c>
      <c r="L248" s="59">
        <f>ROUND(J248*1.21,2)</f>
        <v>0</v>
      </c>
      <c r="M248" s="13"/>
      <c r="N248" s="2"/>
      <c r="O248" s="2"/>
      <c r="P248" s="2"/>
      <c r="Q248" s="33">
        <f>IF(ISNUMBER(K248),IF(H248&gt;0,IF(I248&gt;0,J248,0),0),0)</f>
        <v>0</v>
      </c>
      <c r="R248" s="9">
        <f>IF(ISNUMBER(K248)=FALSE,J248,0)</f>
        <v>0</v>
      </c>
    </row>
    <row r="249" ht="12.75">
      <c r="A249" s="10"/>
      <c r="B249" s="49" t="s">
        <v>44</v>
      </c>
      <c r="C249" s="1"/>
      <c r="D249" s="1"/>
      <c r="E249" s="50" t="s">
        <v>266</v>
      </c>
      <c r="F249" s="1"/>
      <c r="G249" s="1"/>
      <c r="H249" s="40"/>
      <c r="I249" s="1"/>
      <c r="J249" s="40"/>
      <c r="K249" s="1"/>
      <c r="L249" s="1"/>
      <c r="M249" s="13"/>
      <c r="N249" s="2"/>
      <c r="O249" s="2"/>
      <c r="P249" s="2"/>
      <c r="Q249" s="2"/>
    </row>
    <row r="250" ht="12.75">
      <c r="A250" s="10"/>
      <c r="B250" s="49" t="s">
        <v>46</v>
      </c>
      <c r="C250" s="1"/>
      <c r="D250" s="1"/>
      <c r="E250" s="50" t="s">
        <v>267</v>
      </c>
      <c r="F250" s="1"/>
      <c r="G250" s="1"/>
      <c r="H250" s="40"/>
      <c r="I250" s="1"/>
      <c r="J250" s="40"/>
      <c r="K250" s="1"/>
      <c r="L250" s="1"/>
      <c r="M250" s="13"/>
      <c r="N250" s="2"/>
      <c r="O250" s="2"/>
      <c r="P250" s="2"/>
      <c r="Q250" s="2"/>
    </row>
    <row r="251" ht="12.75">
      <c r="A251" s="10"/>
      <c r="B251" s="49" t="s">
        <v>48</v>
      </c>
      <c r="C251" s="1"/>
      <c r="D251" s="1"/>
      <c r="E251" s="50" t="s">
        <v>268</v>
      </c>
      <c r="F251" s="1"/>
      <c r="G251" s="1"/>
      <c r="H251" s="40"/>
      <c r="I251" s="1"/>
      <c r="J251" s="40"/>
      <c r="K251" s="1"/>
      <c r="L251" s="1"/>
      <c r="M251" s="13"/>
      <c r="N251" s="2"/>
      <c r="O251" s="2"/>
      <c r="P251" s="2"/>
      <c r="Q251" s="2"/>
    </row>
    <row r="252" thickBot="1" ht="12.75">
      <c r="A252" s="10"/>
      <c r="B252" s="51" t="s">
        <v>50</v>
      </c>
      <c r="C252" s="52"/>
      <c r="D252" s="52"/>
      <c r="E252" s="53" t="s">
        <v>51</v>
      </c>
      <c r="F252" s="52"/>
      <c r="G252" s="52"/>
      <c r="H252" s="54"/>
      <c r="I252" s="52"/>
      <c r="J252" s="54"/>
      <c r="K252" s="52"/>
      <c r="L252" s="52"/>
      <c r="M252" s="13"/>
      <c r="N252" s="2"/>
      <c r="O252" s="2"/>
      <c r="P252" s="2"/>
      <c r="Q252" s="2"/>
    </row>
    <row r="253" thickTop="1" ht="12.75">
      <c r="A253" s="10"/>
      <c r="B253" s="41">
        <v>40</v>
      </c>
      <c r="C253" s="42" t="s">
        <v>269</v>
      </c>
      <c r="D253" s="42"/>
      <c r="E253" s="42" t="s">
        <v>270</v>
      </c>
      <c r="F253" s="42" t="s">
        <v>7</v>
      </c>
      <c r="G253" s="43" t="s">
        <v>66</v>
      </c>
      <c r="H253" s="55">
        <v>2</v>
      </c>
      <c r="I253" s="56">
        <v>0</v>
      </c>
      <c r="J253" s="57">
        <f>ROUND(H253*I253,2)</f>
        <v>0</v>
      </c>
      <c r="K253" s="58">
        <v>0.20999999999999999</v>
      </c>
      <c r="L253" s="59">
        <f>ROUND(J253*1.21,2)</f>
        <v>0</v>
      </c>
      <c r="M253" s="13"/>
      <c r="N253" s="2"/>
      <c r="O253" s="2"/>
      <c r="P253" s="2"/>
      <c r="Q253" s="33">
        <f>IF(ISNUMBER(K253),IF(H253&gt;0,IF(I253&gt;0,J253,0),0),0)</f>
        <v>0</v>
      </c>
      <c r="R253" s="9">
        <f>IF(ISNUMBER(K253)=FALSE,J253,0)</f>
        <v>0</v>
      </c>
    </row>
    <row r="254" ht="12.75">
      <c r="A254" s="10"/>
      <c r="B254" s="49" t="s">
        <v>44</v>
      </c>
      <c r="C254" s="1"/>
      <c r="D254" s="1"/>
      <c r="E254" s="50" t="s">
        <v>271</v>
      </c>
      <c r="F254" s="1"/>
      <c r="G254" s="1"/>
      <c r="H254" s="40"/>
      <c r="I254" s="1"/>
      <c r="J254" s="40"/>
      <c r="K254" s="1"/>
      <c r="L254" s="1"/>
      <c r="M254" s="13"/>
      <c r="N254" s="2"/>
      <c r="O254" s="2"/>
      <c r="P254" s="2"/>
      <c r="Q254" s="2"/>
    </row>
    <row r="255" ht="12.75">
      <c r="A255" s="10"/>
      <c r="B255" s="49" t="s">
        <v>46</v>
      </c>
      <c r="C255" s="1"/>
      <c r="D255" s="1"/>
      <c r="E255" s="50" t="s">
        <v>267</v>
      </c>
      <c r="F255" s="1"/>
      <c r="G255" s="1"/>
      <c r="H255" s="40"/>
      <c r="I255" s="1"/>
      <c r="J255" s="40"/>
      <c r="K255" s="1"/>
      <c r="L255" s="1"/>
      <c r="M255" s="13"/>
      <c r="N255" s="2"/>
      <c r="O255" s="2"/>
      <c r="P255" s="2"/>
      <c r="Q255" s="2"/>
    </row>
    <row r="256" ht="12.75">
      <c r="A256" s="10"/>
      <c r="B256" s="49" t="s">
        <v>48</v>
      </c>
      <c r="C256" s="1"/>
      <c r="D256" s="1"/>
      <c r="E256" s="50" t="s">
        <v>272</v>
      </c>
      <c r="F256" s="1"/>
      <c r="G256" s="1"/>
      <c r="H256" s="40"/>
      <c r="I256" s="1"/>
      <c r="J256" s="40"/>
      <c r="K256" s="1"/>
      <c r="L256" s="1"/>
      <c r="M256" s="13"/>
      <c r="N256" s="2"/>
      <c r="O256" s="2"/>
      <c r="P256" s="2"/>
      <c r="Q256" s="2"/>
    </row>
    <row r="257" thickBot="1" ht="12.75">
      <c r="A257" s="10"/>
      <c r="B257" s="51" t="s">
        <v>50</v>
      </c>
      <c r="C257" s="52"/>
      <c r="D257" s="52"/>
      <c r="E257" s="53" t="s">
        <v>51</v>
      </c>
      <c r="F257" s="52"/>
      <c r="G257" s="52"/>
      <c r="H257" s="54"/>
      <c r="I257" s="52"/>
      <c r="J257" s="54"/>
      <c r="K257" s="52"/>
      <c r="L257" s="52"/>
      <c r="M257" s="13"/>
      <c r="N257" s="2"/>
      <c r="O257" s="2"/>
      <c r="P257" s="2"/>
      <c r="Q257" s="2"/>
    </row>
    <row r="258" thickTop="1" ht="12.75">
      <c r="A258" s="10"/>
      <c r="B258" s="41">
        <v>41</v>
      </c>
      <c r="C258" s="42" t="s">
        <v>273</v>
      </c>
      <c r="D258" s="42"/>
      <c r="E258" s="42" t="s">
        <v>274</v>
      </c>
      <c r="F258" s="42" t="s">
        <v>7</v>
      </c>
      <c r="G258" s="43" t="s">
        <v>66</v>
      </c>
      <c r="H258" s="55">
        <v>4</v>
      </c>
      <c r="I258" s="56">
        <v>0</v>
      </c>
      <c r="J258" s="57">
        <f>ROUND(H258*I258,2)</f>
        <v>0</v>
      </c>
      <c r="K258" s="58">
        <v>0.20999999999999999</v>
      </c>
      <c r="L258" s="59">
        <f>ROUND(J258*1.21,2)</f>
        <v>0</v>
      </c>
      <c r="M258" s="13"/>
      <c r="N258" s="2"/>
      <c r="O258" s="2"/>
      <c r="P258" s="2"/>
      <c r="Q258" s="33">
        <f>IF(ISNUMBER(K258),IF(H258&gt;0,IF(I258&gt;0,J258,0),0),0)</f>
        <v>0</v>
      </c>
      <c r="R258" s="9">
        <f>IF(ISNUMBER(K258)=FALSE,J258,0)</f>
        <v>0</v>
      </c>
    </row>
    <row r="259" ht="12.75">
      <c r="A259" s="10"/>
      <c r="B259" s="49" t="s">
        <v>44</v>
      </c>
      <c r="C259" s="1"/>
      <c r="D259" s="1"/>
      <c r="E259" s="50" t="s">
        <v>275</v>
      </c>
      <c r="F259" s="1"/>
      <c r="G259" s="1"/>
      <c r="H259" s="40"/>
      <c r="I259" s="1"/>
      <c r="J259" s="40"/>
      <c r="K259" s="1"/>
      <c r="L259" s="1"/>
      <c r="M259" s="13"/>
      <c r="N259" s="2"/>
      <c r="O259" s="2"/>
      <c r="P259" s="2"/>
      <c r="Q259" s="2"/>
    </row>
    <row r="260" ht="12.75">
      <c r="A260" s="10"/>
      <c r="B260" s="49" t="s">
        <v>46</v>
      </c>
      <c r="C260" s="1"/>
      <c r="D260" s="1"/>
      <c r="E260" s="50" t="s">
        <v>276</v>
      </c>
      <c r="F260" s="1"/>
      <c r="G260" s="1"/>
      <c r="H260" s="40"/>
      <c r="I260" s="1"/>
      <c r="J260" s="40"/>
      <c r="K260" s="1"/>
      <c r="L260" s="1"/>
      <c r="M260" s="13"/>
      <c r="N260" s="2"/>
      <c r="O260" s="2"/>
      <c r="P260" s="2"/>
      <c r="Q260" s="2"/>
    </row>
    <row r="261" ht="12.75">
      <c r="A261" s="10"/>
      <c r="B261" s="49" t="s">
        <v>48</v>
      </c>
      <c r="C261" s="1"/>
      <c r="D261" s="1"/>
      <c r="E261" s="50" t="s">
        <v>277</v>
      </c>
      <c r="F261" s="1"/>
      <c r="G261" s="1"/>
      <c r="H261" s="40"/>
      <c r="I261" s="1"/>
      <c r="J261" s="40"/>
      <c r="K261" s="1"/>
      <c r="L261" s="1"/>
      <c r="M261" s="13"/>
      <c r="N261" s="2"/>
      <c r="O261" s="2"/>
      <c r="P261" s="2"/>
      <c r="Q261" s="2"/>
    </row>
    <row r="262" thickBot="1" ht="12.75">
      <c r="A262" s="10"/>
      <c r="B262" s="51" t="s">
        <v>50</v>
      </c>
      <c r="C262" s="52"/>
      <c r="D262" s="52"/>
      <c r="E262" s="53" t="s">
        <v>51</v>
      </c>
      <c r="F262" s="52"/>
      <c r="G262" s="52"/>
      <c r="H262" s="54"/>
      <c r="I262" s="52"/>
      <c r="J262" s="54"/>
      <c r="K262" s="52"/>
      <c r="L262" s="52"/>
      <c r="M262" s="13"/>
      <c r="N262" s="2"/>
      <c r="O262" s="2"/>
      <c r="P262" s="2"/>
      <c r="Q262" s="2"/>
    </row>
    <row r="263" thickTop="1" ht="12.75">
      <c r="A263" s="10"/>
      <c r="B263" s="41">
        <v>42</v>
      </c>
      <c r="C263" s="42" t="s">
        <v>278</v>
      </c>
      <c r="D263" s="42"/>
      <c r="E263" s="42" t="s">
        <v>279</v>
      </c>
      <c r="F263" s="42" t="s">
        <v>7</v>
      </c>
      <c r="G263" s="43" t="s">
        <v>66</v>
      </c>
      <c r="H263" s="55">
        <v>2</v>
      </c>
      <c r="I263" s="56">
        <v>0</v>
      </c>
      <c r="J263" s="57">
        <f>ROUND(H263*I263,2)</f>
        <v>0</v>
      </c>
      <c r="K263" s="58">
        <v>0.20999999999999999</v>
      </c>
      <c r="L263" s="59">
        <f>ROUND(J263*1.21,2)</f>
        <v>0</v>
      </c>
      <c r="M263" s="13"/>
      <c r="N263" s="2"/>
      <c r="O263" s="2"/>
      <c r="P263" s="2"/>
      <c r="Q263" s="33">
        <f>IF(ISNUMBER(K263),IF(H263&gt;0,IF(I263&gt;0,J263,0),0),0)</f>
        <v>0</v>
      </c>
      <c r="R263" s="9">
        <f>IF(ISNUMBER(K263)=FALSE,J263,0)</f>
        <v>0</v>
      </c>
    </row>
    <row r="264" ht="12.75">
      <c r="A264" s="10"/>
      <c r="B264" s="49" t="s">
        <v>44</v>
      </c>
      <c r="C264" s="1"/>
      <c r="D264" s="1"/>
      <c r="E264" s="50" t="s">
        <v>280</v>
      </c>
      <c r="F264" s="1"/>
      <c r="G264" s="1"/>
      <c r="H264" s="40"/>
      <c r="I264" s="1"/>
      <c r="J264" s="40"/>
      <c r="K264" s="1"/>
      <c r="L264" s="1"/>
      <c r="M264" s="13"/>
      <c r="N264" s="2"/>
      <c r="O264" s="2"/>
      <c r="P264" s="2"/>
      <c r="Q264" s="2"/>
    </row>
    <row r="265" ht="12.75">
      <c r="A265" s="10"/>
      <c r="B265" s="49" t="s">
        <v>46</v>
      </c>
      <c r="C265" s="1"/>
      <c r="D265" s="1"/>
      <c r="E265" s="50" t="s">
        <v>267</v>
      </c>
      <c r="F265" s="1"/>
      <c r="G265" s="1"/>
      <c r="H265" s="40"/>
      <c r="I265" s="1"/>
      <c r="J265" s="40"/>
      <c r="K265" s="1"/>
      <c r="L265" s="1"/>
      <c r="M265" s="13"/>
      <c r="N265" s="2"/>
      <c r="O265" s="2"/>
      <c r="P265" s="2"/>
      <c r="Q265" s="2"/>
    </row>
    <row r="266" ht="12.75">
      <c r="A266" s="10"/>
      <c r="B266" s="49" t="s">
        <v>48</v>
      </c>
      <c r="C266" s="1"/>
      <c r="D266" s="1"/>
      <c r="E266" s="50" t="s">
        <v>281</v>
      </c>
      <c r="F266" s="1"/>
      <c r="G266" s="1"/>
      <c r="H266" s="40"/>
      <c r="I266" s="1"/>
      <c r="J266" s="40"/>
      <c r="K266" s="1"/>
      <c r="L266" s="1"/>
      <c r="M266" s="13"/>
      <c r="N266" s="2"/>
      <c r="O266" s="2"/>
      <c r="P266" s="2"/>
      <c r="Q266" s="2"/>
    </row>
    <row r="267" thickBot="1" ht="12.75">
      <c r="A267" s="10"/>
      <c r="B267" s="51" t="s">
        <v>50</v>
      </c>
      <c r="C267" s="52"/>
      <c r="D267" s="52"/>
      <c r="E267" s="53" t="s">
        <v>51</v>
      </c>
      <c r="F267" s="52"/>
      <c r="G267" s="52"/>
      <c r="H267" s="54"/>
      <c r="I267" s="52"/>
      <c r="J267" s="54"/>
      <c r="K267" s="52"/>
      <c r="L267" s="52"/>
      <c r="M267" s="13"/>
      <c r="N267" s="2"/>
      <c r="O267" s="2"/>
      <c r="P267" s="2"/>
      <c r="Q267" s="2"/>
    </row>
    <row r="268" thickTop="1" ht="12.75">
      <c r="A268" s="10"/>
      <c r="B268" s="41">
        <v>43</v>
      </c>
      <c r="C268" s="42" t="s">
        <v>282</v>
      </c>
      <c r="D268" s="42"/>
      <c r="E268" s="42" t="s">
        <v>283</v>
      </c>
      <c r="F268" s="42" t="s">
        <v>7</v>
      </c>
      <c r="G268" s="43" t="s">
        <v>66</v>
      </c>
      <c r="H268" s="55">
        <v>2</v>
      </c>
      <c r="I268" s="56">
        <v>0</v>
      </c>
      <c r="J268" s="57">
        <f>ROUND(H268*I268,2)</f>
        <v>0</v>
      </c>
      <c r="K268" s="58">
        <v>0.20999999999999999</v>
      </c>
      <c r="L268" s="59">
        <f>ROUND(J268*1.21,2)</f>
        <v>0</v>
      </c>
      <c r="M268" s="13"/>
      <c r="N268" s="2"/>
      <c r="O268" s="2"/>
      <c r="P268" s="2"/>
      <c r="Q268" s="33">
        <f>IF(ISNUMBER(K268),IF(H268&gt;0,IF(I268&gt;0,J268,0),0),0)</f>
        <v>0</v>
      </c>
      <c r="R268" s="9">
        <f>IF(ISNUMBER(K268)=FALSE,J268,0)</f>
        <v>0</v>
      </c>
    </row>
    <row r="269" ht="12.75">
      <c r="A269" s="10"/>
      <c r="B269" s="49" t="s">
        <v>44</v>
      </c>
      <c r="C269" s="1"/>
      <c r="D269" s="1"/>
      <c r="E269" s="50" t="s">
        <v>284</v>
      </c>
      <c r="F269" s="1"/>
      <c r="G269" s="1"/>
      <c r="H269" s="40"/>
      <c r="I269" s="1"/>
      <c r="J269" s="40"/>
      <c r="K269" s="1"/>
      <c r="L269" s="1"/>
      <c r="M269" s="13"/>
      <c r="N269" s="2"/>
      <c r="O269" s="2"/>
      <c r="P269" s="2"/>
      <c r="Q269" s="2"/>
    </row>
    <row r="270" ht="12.75">
      <c r="A270" s="10"/>
      <c r="B270" s="49" t="s">
        <v>46</v>
      </c>
      <c r="C270" s="1"/>
      <c r="D270" s="1"/>
      <c r="E270" s="50" t="s">
        <v>267</v>
      </c>
      <c r="F270" s="1"/>
      <c r="G270" s="1"/>
      <c r="H270" s="40"/>
      <c r="I270" s="1"/>
      <c r="J270" s="40"/>
      <c r="K270" s="1"/>
      <c r="L270" s="1"/>
      <c r="M270" s="13"/>
      <c r="N270" s="2"/>
      <c r="O270" s="2"/>
      <c r="P270" s="2"/>
      <c r="Q270" s="2"/>
    </row>
    <row r="271" ht="12.75">
      <c r="A271" s="10"/>
      <c r="B271" s="49" t="s">
        <v>48</v>
      </c>
      <c r="C271" s="1"/>
      <c r="D271" s="1"/>
      <c r="E271" s="50" t="s">
        <v>285</v>
      </c>
      <c r="F271" s="1"/>
      <c r="G271" s="1"/>
      <c r="H271" s="40"/>
      <c r="I271" s="1"/>
      <c r="J271" s="40"/>
      <c r="K271" s="1"/>
      <c r="L271" s="1"/>
      <c r="M271" s="13"/>
      <c r="N271" s="2"/>
      <c r="O271" s="2"/>
      <c r="P271" s="2"/>
      <c r="Q271" s="2"/>
    </row>
    <row r="272" thickBot="1" ht="12.75">
      <c r="A272" s="10"/>
      <c r="B272" s="51" t="s">
        <v>50</v>
      </c>
      <c r="C272" s="52"/>
      <c r="D272" s="52"/>
      <c r="E272" s="53" t="s">
        <v>51</v>
      </c>
      <c r="F272" s="52"/>
      <c r="G272" s="52"/>
      <c r="H272" s="54"/>
      <c r="I272" s="52"/>
      <c r="J272" s="54"/>
      <c r="K272" s="52"/>
      <c r="L272" s="52"/>
      <c r="M272" s="13"/>
      <c r="N272" s="2"/>
      <c r="O272" s="2"/>
      <c r="P272" s="2"/>
      <c r="Q272" s="2"/>
    </row>
    <row r="273" thickTop="1" ht="12.75">
      <c r="A273" s="10"/>
      <c r="B273" s="41">
        <v>44</v>
      </c>
      <c r="C273" s="42" t="s">
        <v>286</v>
      </c>
      <c r="D273" s="42"/>
      <c r="E273" s="42" t="s">
        <v>287</v>
      </c>
      <c r="F273" s="42" t="s">
        <v>7</v>
      </c>
      <c r="G273" s="43" t="s">
        <v>66</v>
      </c>
      <c r="H273" s="55">
        <v>2</v>
      </c>
      <c r="I273" s="56">
        <v>0</v>
      </c>
      <c r="J273" s="57">
        <f>ROUND(H273*I273,2)</f>
        <v>0</v>
      </c>
      <c r="K273" s="58">
        <v>0.20999999999999999</v>
      </c>
      <c r="L273" s="59">
        <f>ROUND(J273*1.21,2)</f>
        <v>0</v>
      </c>
      <c r="M273" s="13"/>
      <c r="N273" s="2"/>
      <c r="O273" s="2"/>
      <c r="P273" s="2"/>
      <c r="Q273" s="33">
        <f>IF(ISNUMBER(K273),IF(H273&gt;0,IF(I273&gt;0,J273,0),0),0)</f>
        <v>0</v>
      </c>
      <c r="R273" s="9">
        <f>IF(ISNUMBER(K273)=FALSE,J273,0)</f>
        <v>0</v>
      </c>
    </row>
    <row r="274" ht="12.75">
      <c r="A274" s="10"/>
      <c r="B274" s="49" t="s">
        <v>44</v>
      </c>
      <c r="C274" s="1"/>
      <c r="D274" s="1"/>
      <c r="E274" s="50" t="s">
        <v>288</v>
      </c>
      <c r="F274" s="1"/>
      <c r="G274" s="1"/>
      <c r="H274" s="40"/>
      <c r="I274" s="1"/>
      <c r="J274" s="40"/>
      <c r="K274" s="1"/>
      <c r="L274" s="1"/>
      <c r="M274" s="13"/>
      <c r="N274" s="2"/>
      <c r="O274" s="2"/>
      <c r="P274" s="2"/>
      <c r="Q274" s="2"/>
    </row>
    <row r="275" ht="12.75">
      <c r="A275" s="10"/>
      <c r="B275" s="49" t="s">
        <v>46</v>
      </c>
      <c r="C275" s="1"/>
      <c r="D275" s="1"/>
      <c r="E275" s="50" t="s">
        <v>267</v>
      </c>
      <c r="F275" s="1"/>
      <c r="G275" s="1"/>
      <c r="H275" s="40"/>
      <c r="I275" s="1"/>
      <c r="J275" s="40"/>
      <c r="K275" s="1"/>
      <c r="L275" s="1"/>
      <c r="M275" s="13"/>
      <c r="N275" s="2"/>
      <c r="O275" s="2"/>
      <c r="P275" s="2"/>
      <c r="Q275" s="2"/>
    </row>
    <row r="276" ht="12.75">
      <c r="A276" s="10"/>
      <c r="B276" s="49" t="s">
        <v>48</v>
      </c>
      <c r="C276" s="1"/>
      <c r="D276" s="1"/>
      <c r="E276" s="50" t="s">
        <v>289</v>
      </c>
      <c r="F276" s="1"/>
      <c r="G276" s="1"/>
      <c r="H276" s="40"/>
      <c r="I276" s="1"/>
      <c r="J276" s="40"/>
      <c r="K276" s="1"/>
      <c r="L276" s="1"/>
      <c r="M276" s="13"/>
      <c r="N276" s="2"/>
      <c r="O276" s="2"/>
      <c r="P276" s="2"/>
      <c r="Q276" s="2"/>
    </row>
    <row r="277" thickBot="1" ht="12.75">
      <c r="A277" s="10"/>
      <c r="B277" s="51" t="s">
        <v>50</v>
      </c>
      <c r="C277" s="52"/>
      <c r="D277" s="52"/>
      <c r="E277" s="53" t="s">
        <v>51</v>
      </c>
      <c r="F277" s="52"/>
      <c r="G277" s="52"/>
      <c r="H277" s="54"/>
      <c r="I277" s="52"/>
      <c r="J277" s="54"/>
      <c r="K277" s="52"/>
      <c r="L277" s="52"/>
      <c r="M277" s="13"/>
      <c r="N277" s="2"/>
      <c r="O277" s="2"/>
      <c r="P277" s="2"/>
      <c r="Q277" s="2"/>
    </row>
    <row r="278" thickTop="1" ht="12.75">
      <c r="A278" s="10"/>
      <c r="B278" s="41">
        <v>45</v>
      </c>
      <c r="C278" s="42" t="s">
        <v>290</v>
      </c>
      <c r="D278" s="42"/>
      <c r="E278" s="42" t="s">
        <v>291</v>
      </c>
      <c r="F278" s="42" t="s">
        <v>7</v>
      </c>
      <c r="G278" s="43" t="s">
        <v>66</v>
      </c>
      <c r="H278" s="55">
        <v>2</v>
      </c>
      <c r="I278" s="56">
        <v>0</v>
      </c>
      <c r="J278" s="57">
        <f>ROUND(H278*I278,2)</f>
        <v>0</v>
      </c>
      <c r="K278" s="58">
        <v>0.20999999999999999</v>
      </c>
      <c r="L278" s="59">
        <f>ROUND(J278*1.21,2)</f>
        <v>0</v>
      </c>
      <c r="M278" s="13"/>
      <c r="N278" s="2"/>
      <c r="O278" s="2"/>
      <c r="P278" s="2"/>
      <c r="Q278" s="33">
        <f>IF(ISNUMBER(K278),IF(H278&gt;0,IF(I278&gt;0,J278,0),0),0)</f>
        <v>0</v>
      </c>
      <c r="R278" s="9">
        <f>IF(ISNUMBER(K278)=FALSE,J278,0)</f>
        <v>0</v>
      </c>
    </row>
    <row r="279" ht="12.75">
      <c r="A279" s="10"/>
      <c r="B279" s="49" t="s">
        <v>44</v>
      </c>
      <c r="C279" s="1"/>
      <c r="D279" s="1"/>
      <c r="E279" s="50" t="s">
        <v>292</v>
      </c>
      <c r="F279" s="1"/>
      <c r="G279" s="1"/>
      <c r="H279" s="40"/>
      <c r="I279" s="1"/>
      <c r="J279" s="40"/>
      <c r="K279" s="1"/>
      <c r="L279" s="1"/>
      <c r="M279" s="13"/>
      <c r="N279" s="2"/>
      <c r="O279" s="2"/>
      <c r="P279" s="2"/>
      <c r="Q279" s="2"/>
    </row>
    <row r="280" ht="12.75">
      <c r="A280" s="10"/>
      <c r="B280" s="49" t="s">
        <v>46</v>
      </c>
      <c r="C280" s="1"/>
      <c r="D280" s="1"/>
      <c r="E280" s="50" t="s">
        <v>267</v>
      </c>
      <c r="F280" s="1"/>
      <c r="G280" s="1"/>
      <c r="H280" s="40"/>
      <c r="I280" s="1"/>
      <c r="J280" s="40"/>
      <c r="K280" s="1"/>
      <c r="L280" s="1"/>
      <c r="M280" s="13"/>
      <c r="N280" s="2"/>
      <c r="O280" s="2"/>
      <c r="P280" s="2"/>
      <c r="Q280" s="2"/>
    </row>
    <row r="281" ht="12.75">
      <c r="A281" s="10"/>
      <c r="B281" s="49" t="s">
        <v>48</v>
      </c>
      <c r="C281" s="1"/>
      <c r="D281" s="1"/>
      <c r="E281" s="50" t="s">
        <v>277</v>
      </c>
      <c r="F281" s="1"/>
      <c r="G281" s="1"/>
      <c r="H281" s="40"/>
      <c r="I281" s="1"/>
      <c r="J281" s="40"/>
      <c r="K281" s="1"/>
      <c r="L281" s="1"/>
      <c r="M281" s="13"/>
      <c r="N281" s="2"/>
      <c r="O281" s="2"/>
      <c r="P281" s="2"/>
      <c r="Q281" s="2"/>
    </row>
    <row r="282" thickBot="1" ht="12.75">
      <c r="A282" s="10"/>
      <c r="B282" s="51" t="s">
        <v>50</v>
      </c>
      <c r="C282" s="52"/>
      <c r="D282" s="52"/>
      <c r="E282" s="53" t="s">
        <v>51</v>
      </c>
      <c r="F282" s="52"/>
      <c r="G282" s="52"/>
      <c r="H282" s="54"/>
      <c r="I282" s="52"/>
      <c r="J282" s="54"/>
      <c r="K282" s="52"/>
      <c r="L282" s="52"/>
      <c r="M282" s="13"/>
      <c r="N282" s="2"/>
      <c r="O282" s="2"/>
      <c r="P282" s="2"/>
      <c r="Q282" s="2"/>
    </row>
    <row r="283" thickTop="1" ht="12.75">
      <c r="A283" s="10"/>
      <c r="B283" s="41">
        <v>46</v>
      </c>
      <c r="C283" s="42" t="s">
        <v>293</v>
      </c>
      <c r="D283" s="42"/>
      <c r="E283" s="42" t="s">
        <v>294</v>
      </c>
      <c r="F283" s="42" t="s">
        <v>7</v>
      </c>
      <c r="G283" s="43" t="s">
        <v>160</v>
      </c>
      <c r="H283" s="55">
        <v>30.5</v>
      </c>
      <c r="I283" s="56">
        <v>0</v>
      </c>
      <c r="J283" s="57">
        <f>ROUND(H283*I283,2)</f>
        <v>0</v>
      </c>
      <c r="K283" s="58">
        <v>0.20999999999999999</v>
      </c>
      <c r="L283" s="59">
        <f>ROUND(J283*1.21,2)</f>
        <v>0</v>
      </c>
      <c r="M283" s="13"/>
      <c r="N283" s="2"/>
      <c r="O283" s="2"/>
      <c r="P283" s="2"/>
      <c r="Q283" s="33">
        <f>IF(ISNUMBER(K283),IF(H283&gt;0,IF(I283&gt;0,J283,0),0),0)</f>
        <v>0</v>
      </c>
      <c r="R283" s="9">
        <f>IF(ISNUMBER(K283)=FALSE,J283,0)</f>
        <v>0</v>
      </c>
    </row>
    <row r="284" ht="12.75">
      <c r="A284" s="10"/>
      <c r="B284" s="49" t="s">
        <v>44</v>
      </c>
      <c r="C284" s="1"/>
      <c r="D284" s="1"/>
      <c r="E284" s="50" t="s">
        <v>295</v>
      </c>
      <c r="F284" s="1"/>
      <c r="G284" s="1"/>
      <c r="H284" s="40"/>
      <c r="I284" s="1"/>
      <c r="J284" s="40"/>
      <c r="K284" s="1"/>
      <c r="L284" s="1"/>
      <c r="M284" s="13"/>
      <c r="N284" s="2"/>
      <c r="O284" s="2"/>
      <c r="P284" s="2"/>
      <c r="Q284" s="2"/>
    </row>
    <row r="285" ht="12.75">
      <c r="A285" s="10"/>
      <c r="B285" s="49" t="s">
        <v>46</v>
      </c>
      <c r="C285" s="1"/>
      <c r="D285" s="1"/>
      <c r="E285" s="50" t="s">
        <v>296</v>
      </c>
      <c r="F285" s="1"/>
      <c r="G285" s="1"/>
      <c r="H285" s="40"/>
      <c r="I285" s="1"/>
      <c r="J285" s="40"/>
      <c r="K285" s="1"/>
      <c r="L285" s="1"/>
      <c r="M285" s="13"/>
      <c r="N285" s="2"/>
      <c r="O285" s="2"/>
      <c r="P285" s="2"/>
      <c r="Q285" s="2"/>
    </row>
    <row r="286" ht="12.75">
      <c r="A286" s="10"/>
      <c r="B286" s="49" t="s">
        <v>48</v>
      </c>
      <c r="C286" s="1"/>
      <c r="D286" s="1"/>
      <c r="E286" s="50" t="s">
        <v>297</v>
      </c>
      <c r="F286" s="1"/>
      <c r="G286" s="1"/>
      <c r="H286" s="40"/>
      <c r="I286" s="1"/>
      <c r="J286" s="40"/>
      <c r="K286" s="1"/>
      <c r="L286" s="1"/>
      <c r="M286" s="13"/>
      <c r="N286" s="2"/>
      <c r="O286" s="2"/>
      <c r="P286" s="2"/>
      <c r="Q286" s="2"/>
    </row>
    <row r="287" thickBot="1" ht="12.75">
      <c r="A287" s="10"/>
      <c r="B287" s="51" t="s">
        <v>50</v>
      </c>
      <c r="C287" s="52"/>
      <c r="D287" s="52"/>
      <c r="E287" s="53" t="s">
        <v>51</v>
      </c>
      <c r="F287" s="52"/>
      <c r="G287" s="52"/>
      <c r="H287" s="54"/>
      <c r="I287" s="52"/>
      <c r="J287" s="54"/>
      <c r="K287" s="52"/>
      <c r="L287" s="52"/>
      <c r="M287" s="13"/>
      <c r="N287" s="2"/>
      <c r="O287" s="2"/>
      <c r="P287" s="2"/>
      <c r="Q287" s="2"/>
    </row>
    <row r="288" thickTop="1" ht="12.75">
      <c r="A288" s="10"/>
      <c r="B288" s="41">
        <v>47</v>
      </c>
      <c r="C288" s="42" t="s">
        <v>298</v>
      </c>
      <c r="D288" s="42" t="s">
        <v>7</v>
      </c>
      <c r="E288" s="42" t="s">
        <v>299</v>
      </c>
      <c r="F288" s="42" t="s">
        <v>7</v>
      </c>
      <c r="G288" s="43" t="s">
        <v>160</v>
      </c>
      <c r="H288" s="55">
        <v>30.5</v>
      </c>
      <c r="I288" s="56">
        <v>0</v>
      </c>
      <c r="J288" s="57">
        <f>ROUND(H288*I288,2)</f>
        <v>0</v>
      </c>
      <c r="K288" s="58">
        <v>0.20999999999999999</v>
      </c>
      <c r="L288" s="59">
        <f>ROUND(J288*1.21,2)</f>
        <v>0</v>
      </c>
      <c r="M288" s="13"/>
      <c r="N288" s="2"/>
      <c r="O288" s="2"/>
      <c r="P288" s="2"/>
      <c r="Q288" s="33">
        <f>IF(ISNUMBER(K288),IF(H288&gt;0,IF(I288&gt;0,J288,0),0),0)</f>
        <v>0</v>
      </c>
      <c r="R288" s="9">
        <f>IF(ISNUMBER(K288)=FALSE,J288,0)</f>
        <v>0</v>
      </c>
    </row>
    <row r="289" ht="12.75">
      <c r="A289" s="10"/>
      <c r="B289" s="49" t="s">
        <v>44</v>
      </c>
      <c r="C289" s="1"/>
      <c r="D289" s="1"/>
      <c r="E289" s="50" t="s">
        <v>300</v>
      </c>
      <c r="F289" s="1"/>
      <c r="G289" s="1"/>
      <c r="H289" s="40"/>
      <c r="I289" s="1"/>
      <c r="J289" s="40"/>
      <c r="K289" s="1"/>
      <c r="L289" s="1"/>
      <c r="M289" s="13"/>
      <c r="N289" s="2"/>
      <c r="O289" s="2"/>
      <c r="P289" s="2"/>
      <c r="Q289" s="2"/>
    </row>
    <row r="290" ht="12.75">
      <c r="A290" s="10"/>
      <c r="B290" s="49" t="s">
        <v>46</v>
      </c>
      <c r="C290" s="1"/>
      <c r="D290" s="1"/>
      <c r="E290" s="50" t="s">
        <v>296</v>
      </c>
      <c r="F290" s="1"/>
      <c r="G290" s="1"/>
      <c r="H290" s="40"/>
      <c r="I290" s="1"/>
      <c r="J290" s="40"/>
      <c r="K290" s="1"/>
      <c r="L290" s="1"/>
      <c r="M290" s="13"/>
      <c r="N290" s="2"/>
      <c r="O290" s="2"/>
      <c r="P290" s="2"/>
      <c r="Q290" s="2"/>
    </row>
    <row r="291" ht="12.75">
      <c r="A291" s="10"/>
      <c r="B291" s="49" t="s">
        <v>48</v>
      </c>
      <c r="C291" s="1"/>
      <c r="D291" s="1"/>
      <c r="E291" s="50" t="s">
        <v>301</v>
      </c>
      <c r="F291" s="1"/>
      <c r="G291" s="1"/>
      <c r="H291" s="40"/>
      <c r="I291" s="1"/>
      <c r="J291" s="40"/>
      <c r="K291" s="1"/>
      <c r="L291" s="1"/>
      <c r="M291" s="13"/>
      <c r="N291" s="2"/>
      <c r="O291" s="2"/>
      <c r="P291" s="2"/>
      <c r="Q291" s="2"/>
    </row>
    <row r="292" thickBot="1" ht="12.75">
      <c r="A292" s="10"/>
      <c r="B292" s="51" t="s">
        <v>50</v>
      </c>
      <c r="C292" s="52"/>
      <c r="D292" s="52"/>
      <c r="E292" s="53" t="s">
        <v>51</v>
      </c>
      <c r="F292" s="52"/>
      <c r="G292" s="52"/>
      <c r="H292" s="54"/>
      <c r="I292" s="52"/>
      <c r="J292" s="54"/>
      <c r="K292" s="52"/>
      <c r="L292" s="52"/>
      <c r="M292" s="13"/>
      <c r="N292" s="2"/>
      <c r="O292" s="2"/>
      <c r="P292" s="2"/>
      <c r="Q292" s="2"/>
    </row>
    <row r="293" thickTop="1" ht="12.75">
      <c r="A293" s="10"/>
      <c r="B293" s="41">
        <v>48</v>
      </c>
      <c r="C293" s="42" t="s">
        <v>302</v>
      </c>
      <c r="D293" s="42"/>
      <c r="E293" s="42" t="s">
        <v>303</v>
      </c>
      <c r="F293" s="42" t="s">
        <v>7</v>
      </c>
      <c r="G293" s="43" t="s">
        <v>112</v>
      </c>
      <c r="H293" s="55">
        <v>3</v>
      </c>
      <c r="I293" s="56">
        <v>0</v>
      </c>
      <c r="J293" s="57">
        <f>ROUND(H293*I293,2)</f>
        <v>0</v>
      </c>
      <c r="K293" s="58">
        <v>0.20999999999999999</v>
      </c>
      <c r="L293" s="59">
        <f>ROUND(J293*1.21,2)</f>
        <v>0</v>
      </c>
      <c r="M293" s="13"/>
      <c r="N293" s="2"/>
      <c r="O293" s="2"/>
      <c r="P293" s="2"/>
      <c r="Q293" s="33">
        <f>IF(ISNUMBER(K293),IF(H293&gt;0,IF(I293&gt;0,J293,0),0),0)</f>
        <v>0</v>
      </c>
      <c r="R293" s="9">
        <f>IF(ISNUMBER(K293)=FALSE,J293,0)</f>
        <v>0</v>
      </c>
    </row>
    <row r="294" ht="12.75">
      <c r="A294" s="10"/>
      <c r="B294" s="49" t="s">
        <v>44</v>
      </c>
      <c r="C294" s="1"/>
      <c r="D294" s="1"/>
      <c r="E294" s="50" t="s">
        <v>304</v>
      </c>
      <c r="F294" s="1"/>
      <c r="G294" s="1"/>
      <c r="H294" s="40"/>
      <c r="I294" s="1"/>
      <c r="J294" s="40"/>
      <c r="K294" s="1"/>
      <c r="L294" s="1"/>
      <c r="M294" s="13"/>
      <c r="N294" s="2"/>
      <c r="O294" s="2"/>
      <c r="P294" s="2"/>
      <c r="Q294" s="2"/>
    </row>
    <row r="295" ht="12.75">
      <c r="A295" s="10"/>
      <c r="B295" s="49" t="s">
        <v>46</v>
      </c>
      <c r="C295" s="1"/>
      <c r="D295" s="1"/>
      <c r="E295" s="50" t="s">
        <v>114</v>
      </c>
      <c r="F295" s="1"/>
      <c r="G295" s="1"/>
      <c r="H295" s="40"/>
      <c r="I295" s="1"/>
      <c r="J295" s="40"/>
      <c r="K295" s="1"/>
      <c r="L295" s="1"/>
      <c r="M295" s="13"/>
      <c r="N295" s="2"/>
      <c r="O295" s="2"/>
      <c r="P295" s="2"/>
      <c r="Q295" s="2"/>
    </row>
    <row r="296" ht="12.75">
      <c r="A296" s="10"/>
      <c r="B296" s="49" t="s">
        <v>48</v>
      </c>
      <c r="C296" s="1"/>
      <c r="D296" s="1"/>
      <c r="E296" s="50" t="s">
        <v>305</v>
      </c>
      <c r="F296" s="1"/>
      <c r="G296" s="1"/>
      <c r="H296" s="40"/>
      <c r="I296" s="1"/>
      <c r="J296" s="40"/>
      <c r="K296" s="1"/>
      <c r="L296" s="1"/>
      <c r="M296" s="13"/>
      <c r="N296" s="2"/>
      <c r="O296" s="2"/>
      <c r="P296" s="2"/>
      <c r="Q296" s="2"/>
    </row>
    <row r="297" thickBot="1" ht="12.75">
      <c r="A297" s="10"/>
      <c r="B297" s="51" t="s">
        <v>50</v>
      </c>
      <c r="C297" s="52"/>
      <c r="D297" s="52"/>
      <c r="E297" s="53" t="s">
        <v>51</v>
      </c>
      <c r="F297" s="52"/>
      <c r="G297" s="52"/>
      <c r="H297" s="54"/>
      <c r="I297" s="52"/>
      <c r="J297" s="54"/>
      <c r="K297" s="52"/>
      <c r="L297" s="52"/>
      <c r="M297" s="13"/>
      <c r="N297" s="2"/>
      <c r="O297" s="2"/>
      <c r="P297" s="2"/>
      <c r="Q297" s="2"/>
    </row>
    <row r="298" thickTop="1" ht="12.75">
      <c r="A298" s="10"/>
      <c r="B298" s="41">
        <v>49</v>
      </c>
      <c r="C298" s="42" t="s">
        <v>306</v>
      </c>
      <c r="D298" s="42"/>
      <c r="E298" s="42" t="s">
        <v>307</v>
      </c>
      <c r="F298" s="42" t="s">
        <v>7</v>
      </c>
      <c r="G298" s="43" t="s">
        <v>112</v>
      </c>
      <c r="H298" s="55">
        <v>14</v>
      </c>
      <c r="I298" s="56">
        <v>0</v>
      </c>
      <c r="J298" s="57">
        <f>ROUND(H298*I298,2)</f>
        <v>0</v>
      </c>
      <c r="K298" s="58">
        <v>0.20999999999999999</v>
      </c>
      <c r="L298" s="59">
        <f>ROUND(J298*1.21,2)</f>
        <v>0</v>
      </c>
      <c r="M298" s="13"/>
      <c r="N298" s="2"/>
      <c r="O298" s="2"/>
      <c r="P298" s="2"/>
      <c r="Q298" s="33">
        <f>IF(ISNUMBER(K298),IF(H298&gt;0,IF(I298&gt;0,J298,0),0),0)</f>
        <v>0</v>
      </c>
      <c r="R298" s="9">
        <f>IF(ISNUMBER(K298)=FALSE,J298,0)</f>
        <v>0</v>
      </c>
    </row>
    <row r="299" ht="12.75">
      <c r="A299" s="10"/>
      <c r="B299" s="49" t="s">
        <v>44</v>
      </c>
      <c r="C299" s="1"/>
      <c r="D299" s="1"/>
      <c r="E299" s="50" t="s">
        <v>308</v>
      </c>
      <c r="F299" s="1"/>
      <c r="G299" s="1"/>
      <c r="H299" s="40"/>
      <c r="I299" s="1"/>
      <c r="J299" s="40"/>
      <c r="K299" s="1"/>
      <c r="L299" s="1"/>
      <c r="M299" s="13"/>
      <c r="N299" s="2"/>
      <c r="O299" s="2"/>
      <c r="P299" s="2"/>
      <c r="Q299" s="2"/>
    </row>
    <row r="300" ht="12.75">
      <c r="A300" s="10"/>
      <c r="B300" s="49" t="s">
        <v>46</v>
      </c>
      <c r="C300" s="1"/>
      <c r="D300" s="1"/>
      <c r="E300" s="50" t="s">
        <v>309</v>
      </c>
      <c r="F300" s="1"/>
      <c r="G300" s="1"/>
      <c r="H300" s="40"/>
      <c r="I300" s="1"/>
      <c r="J300" s="40"/>
      <c r="K300" s="1"/>
      <c r="L300" s="1"/>
      <c r="M300" s="13"/>
      <c r="N300" s="2"/>
      <c r="O300" s="2"/>
      <c r="P300" s="2"/>
      <c r="Q300" s="2"/>
    </row>
    <row r="301" ht="12.75">
      <c r="A301" s="10"/>
      <c r="B301" s="49" t="s">
        <v>48</v>
      </c>
      <c r="C301" s="1"/>
      <c r="D301" s="1"/>
      <c r="E301" s="50" t="s">
        <v>310</v>
      </c>
      <c r="F301" s="1"/>
      <c r="G301" s="1"/>
      <c r="H301" s="40"/>
      <c r="I301" s="1"/>
      <c r="J301" s="40"/>
      <c r="K301" s="1"/>
      <c r="L301" s="1"/>
      <c r="M301" s="13"/>
      <c r="N301" s="2"/>
      <c r="O301" s="2"/>
      <c r="P301" s="2"/>
      <c r="Q301" s="2"/>
    </row>
    <row r="302" thickBot="1" ht="12.75">
      <c r="A302" s="10"/>
      <c r="B302" s="51" t="s">
        <v>50</v>
      </c>
      <c r="C302" s="52"/>
      <c r="D302" s="52"/>
      <c r="E302" s="53" t="s">
        <v>51</v>
      </c>
      <c r="F302" s="52"/>
      <c r="G302" s="52"/>
      <c r="H302" s="54"/>
      <c r="I302" s="52"/>
      <c r="J302" s="54"/>
      <c r="K302" s="52"/>
      <c r="L302" s="52"/>
      <c r="M302" s="13"/>
      <c r="N302" s="2"/>
      <c r="O302" s="2"/>
      <c r="P302" s="2"/>
      <c r="Q302" s="2"/>
    </row>
    <row r="303" thickTop="1" ht="12.75">
      <c r="A303" s="10"/>
      <c r="B303" s="41">
        <v>50</v>
      </c>
      <c r="C303" s="42" t="s">
        <v>311</v>
      </c>
      <c r="D303" s="42" t="s">
        <v>7</v>
      </c>
      <c r="E303" s="42" t="s">
        <v>312</v>
      </c>
      <c r="F303" s="42" t="s">
        <v>7</v>
      </c>
      <c r="G303" s="43" t="s">
        <v>112</v>
      </c>
      <c r="H303" s="55">
        <v>14</v>
      </c>
      <c r="I303" s="56">
        <v>0</v>
      </c>
      <c r="J303" s="57">
        <f>ROUND(H303*I303,2)</f>
        <v>0</v>
      </c>
      <c r="K303" s="58">
        <v>0.20999999999999999</v>
      </c>
      <c r="L303" s="59">
        <f>ROUND(J303*1.21,2)</f>
        <v>0</v>
      </c>
      <c r="M303" s="13"/>
      <c r="N303" s="2"/>
      <c r="O303" s="2"/>
      <c r="P303" s="2"/>
      <c r="Q303" s="33">
        <f>IF(ISNUMBER(K303),IF(H303&gt;0,IF(I303&gt;0,J303,0),0),0)</f>
        <v>0</v>
      </c>
      <c r="R303" s="9">
        <f>IF(ISNUMBER(K303)=FALSE,J303,0)</f>
        <v>0</v>
      </c>
    </row>
    <row r="304" ht="12.75">
      <c r="A304" s="10"/>
      <c r="B304" s="49" t="s">
        <v>44</v>
      </c>
      <c r="C304" s="1"/>
      <c r="D304" s="1"/>
      <c r="E304" s="50" t="s">
        <v>313</v>
      </c>
      <c r="F304" s="1"/>
      <c r="G304" s="1"/>
      <c r="H304" s="40"/>
      <c r="I304" s="1"/>
      <c r="J304" s="40"/>
      <c r="K304" s="1"/>
      <c r="L304" s="1"/>
      <c r="M304" s="13"/>
      <c r="N304" s="2"/>
      <c r="O304" s="2"/>
      <c r="P304" s="2"/>
      <c r="Q304" s="2"/>
    </row>
    <row r="305" ht="12.75">
      <c r="A305" s="10"/>
      <c r="B305" s="49" t="s">
        <v>46</v>
      </c>
      <c r="C305" s="1"/>
      <c r="D305" s="1"/>
      <c r="E305" s="50" t="s">
        <v>309</v>
      </c>
      <c r="F305" s="1"/>
      <c r="G305" s="1"/>
      <c r="H305" s="40"/>
      <c r="I305" s="1"/>
      <c r="J305" s="40"/>
      <c r="K305" s="1"/>
      <c r="L305" s="1"/>
      <c r="M305" s="13"/>
      <c r="N305" s="2"/>
      <c r="O305" s="2"/>
      <c r="P305" s="2"/>
      <c r="Q305" s="2"/>
    </row>
    <row r="306" ht="12.75">
      <c r="A306" s="10"/>
      <c r="B306" s="49" t="s">
        <v>48</v>
      </c>
      <c r="C306" s="1"/>
      <c r="D306" s="1"/>
      <c r="E306" s="50" t="s">
        <v>314</v>
      </c>
      <c r="F306" s="1"/>
      <c r="G306" s="1"/>
      <c r="H306" s="40"/>
      <c r="I306" s="1"/>
      <c r="J306" s="40"/>
      <c r="K306" s="1"/>
      <c r="L306" s="1"/>
      <c r="M306" s="13"/>
      <c r="N306" s="2"/>
      <c r="O306" s="2"/>
      <c r="P306" s="2"/>
      <c r="Q306" s="2"/>
    </row>
    <row r="307" thickBot="1" ht="12.75">
      <c r="A307" s="10"/>
      <c r="B307" s="51" t="s">
        <v>50</v>
      </c>
      <c r="C307" s="52"/>
      <c r="D307" s="52"/>
      <c r="E307" s="53" t="s">
        <v>51</v>
      </c>
      <c r="F307" s="52"/>
      <c r="G307" s="52"/>
      <c r="H307" s="54"/>
      <c r="I307" s="52"/>
      <c r="J307" s="54"/>
      <c r="K307" s="52"/>
      <c r="L307" s="52"/>
      <c r="M307" s="13"/>
      <c r="N307" s="2"/>
      <c r="O307" s="2"/>
      <c r="P307" s="2"/>
      <c r="Q307" s="2"/>
    </row>
    <row r="308" thickTop="1" ht="12.75">
      <c r="A308" s="10"/>
      <c r="B308" s="41">
        <v>51</v>
      </c>
      <c r="C308" s="42" t="s">
        <v>315</v>
      </c>
      <c r="D308" s="42"/>
      <c r="E308" s="42" t="s">
        <v>316</v>
      </c>
      <c r="F308" s="42" t="s">
        <v>7</v>
      </c>
      <c r="G308" s="43" t="s">
        <v>160</v>
      </c>
      <c r="H308" s="55">
        <v>27.600000000000001</v>
      </c>
      <c r="I308" s="56">
        <v>0</v>
      </c>
      <c r="J308" s="57">
        <f>ROUND(H308*I308,2)</f>
        <v>0</v>
      </c>
      <c r="K308" s="58">
        <v>0.20999999999999999</v>
      </c>
      <c r="L308" s="59">
        <f>ROUND(J308*1.21,2)</f>
        <v>0</v>
      </c>
      <c r="M308" s="13"/>
      <c r="N308" s="2"/>
      <c r="O308" s="2"/>
      <c r="P308" s="2"/>
      <c r="Q308" s="33">
        <f>IF(ISNUMBER(K308),IF(H308&gt;0,IF(I308&gt;0,J308,0),0),0)</f>
        <v>0</v>
      </c>
      <c r="R308" s="9">
        <f>IF(ISNUMBER(K308)=FALSE,J308,0)</f>
        <v>0</v>
      </c>
    </row>
    <row r="309" ht="12.75">
      <c r="A309" s="10"/>
      <c r="B309" s="49" t="s">
        <v>44</v>
      </c>
      <c r="C309" s="1"/>
      <c r="D309" s="1"/>
      <c r="E309" s="50" t="s">
        <v>317</v>
      </c>
      <c r="F309" s="1"/>
      <c r="G309" s="1"/>
      <c r="H309" s="40"/>
      <c r="I309" s="1"/>
      <c r="J309" s="40"/>
      <c r="K309" s="1"/>
      <c r="L309" s="1"/>
      <c r="M309" s="13"/>
      <c r="N309" s="2"/>
      <c r="O309" s="2"/>
      <c r="P309" s="2"/>
      <c r="Q309" s="2"/>
    </row>
    <row r="310" ht="12.75">
      <c r="A310" s="10"/>
      <c r="B310" s="49" t="s">
        <v>46</v>
      </c>
      <c r="C310" s="1"/>
      <c r="D310" s="1"/>
      <c r="E310" s="50" t="s">
        <v>318</v>
      </c>
      <c r="F310" s="1"/>
      <c r="G310" s="1"/>
      <c r="H310" s="40"/>
      <c r="I310" s="1"/>
      <c r="J310" s="40"/>
      <c r="K310" s="1"/>
      <c r="L310" s="1"/>
      <c r="M310" s="13"/>
      <c r="N310" s="2"/>
      <c r="O310" s="2"/>
      <c r="P310" s="2"/>
      <c r="Q310" s="2"/>
    </row>
    <row r="311" ht="12.75">
      <c r="A311" s="10"/>
      <c r="B311" s="49" t="s">
        <v>48</v>
      </c>
      <c r="C311" s="1"/>
      <c r="D311" s="1"/>
      <c r="E311" s="50" t="s">
        <v>319</v>
      </c>
      <c r="F311" s="1"/>
      <c r="G311" s="1"/>
      <c r="H311" s="40"/>
      <c r="I311" s="1"/>
      <c r="J311" s="40"/>
      <c r="K311" s="1"/>
      <c r="L311" s="1"/>
      <c r="M311" s="13"/>
      <c r="N311" s="2"/>
      <c r="O311" s="2"/>
      <c r="P311" s="2"/>
      <c r="Q311" s="2"/>
    </row>
    <row r="312" thickBot="1" ht="12.75">
      <c r="A312" s="10"/>
      <c r="B312" s="51" t="s">
        <v>50</v>
      </c>
      <c r="C312" s="52"/>
      <c r="D312" s="52"/>
      <c r="E312" s="53" t="s">
        <v>51</v>
      </c>
      <c r="F312" s="52"/>
      <c r="G312" s="52"/>
      <c r="H312" s="54"/>
      <c r="I312" s="52"/>
      <c r="J312" s="54"/>
      <c r="K312" s="52"/>
      <c r="L312" s="52"/>
      <c r="M312" s="13"/>
      <c r="N312" s="2"/>
      <c r="O312" s="2"/>
      <c r="P312" s="2"/>
      <c r="Q312" s="2"/>
    </row>
    <row r="313" thickTop="1" ht="12.75">
      <c r="A313" s="10"/>
      <c r="B313" s="41">
        <v>52</v>
      </c>
      <c r="C313" s="42" t="s">
        <v>320</v>
      </c>
      <c r="D313" s="42" t="s">
        <v>321</v>
      </c>
      <c r="E313" s="42" t="s">
        <v>322</v>
      </c>
      <c r="F313" s="42" t="s">
        <v>7</v>
      </c>
      <c r="G313" s="43" t="s">
        <v>66</v>
      </c>
      <c r="H313" s="55">
        <v>12</v>
      </c>
      <c r="I313" s="56">
        <v>0</v>
      </c>
      <c r="J313" s="57">
        <f>ROUND(H313*I313,2)</f>
        <v>0</v>
      </c>
      <c r="K313" s="58">
        <v>0.20999999999999999</v>
      </c>
      <c r="L313" s="59">
        <f>ROUND(J313*1.21,2)</f>
        <v>0</v>
      </c>
      <c r="M313" s="13"/>
      <c r="N313" s="2"/>
      <c r="O313" s="2"/>
      <c r="P313" s="2"/>
      <c r="Q313" s="33">
        <f>IF(ISNUMBER(K313),IF(H313&gt;0,IF(I313&gt;0,J313,0),0),0)</f>
        <v>0</v>
      </c>
      <c r="R313" s="9">
        <f>IF(ISNUMBER(K313)=FALSE,J313,0)</f>
        <v>0</v>
      </c>
    </row>
    <row r="314" ht="12.75">
      <c r="A314" s="10"/>
      <c r="B314" s="49" t="s">
        <v>44</v>
      </c>
      <c r="C314" s="1"/>
      <c r="D314" s="1"/>
      <c r="E314" s="50" t="s">
        <v>323</v>
      </c>
      <c r="F314" s="1"/>
      <c r="G314" s="1"/>
      <c r="H314" s="40"/>
      <c r="I314" s="1"/>
      <c r="J314" s="40"/>
      <c r="K314" s="1"/>
      <c r="L314" s="1"/>
      <c r="M314" s="13"/>
      <c r="N314" s="2"/>
      <c r="O314" s="2"/>
      <c r="P314" s="2"/>
      <c r="Q314" s="2"/>
    </row>
    <row r="315" ht="12.75">
      <c r="A315" s="10"/>
      <c r="B315" s="49" t="s">
        <v>46</v>
      </c>
      <c r="C315" s="1"/>
      <c r="D315" s="1"/>
      <c r="E315" s="50" t="s">
        <v>324</v>
      </c>
      <c r="F315" s="1"/>
      <c r="G315" s="1"/>
      <c r="H315" s="40"/>
      <c r="I315" s="1"/>
      <c r="J315" s="40"/>
      <c r="K315" s="1"/>
      <c r="L315" s="1"/>
      <c r="M315" s="13"/>
      <c r="N315" s="2"/>
      <c r="O315" s="2"/>
      <c r="P315" s="2"/>
      <c r="Q315" s="2"/>
    </row>
    <row r="316" ht="12.75">
      <c r="A316" s="10"/>
      <c r="B316" s="49" t="s">
        <v>48</v>
      </c>
      <c r="C316" s="1"/>
      <c r="D316" s="1"/>
      <c r="E316" s="50" t="s">
        <v>325</v>
      </c>
      <c r="F316" s="1"/>
      <c r="G316" s="1"/>
      <c r="H316" s="40"/>
      <c r="I316" s="1"/>
      <c r="J316" s="40"/>
      <c r="K316" s="1"/>
      <c r="L316" s="1"/>
      <c r="M316" s="13"/>
      <c r="N316" s="2"/>
      <c r="O316" s="2"/>
      <c r="P316" s="2"/>
      <c r="Q316" s="2"/>
    </row>
    <row r="317" thickBot="1" ht="12.75">
      <c r="A317" s="10"/>
      <c r="B317" s="51" t="s">
        <v>50</v>
      </c>
      <c r="C317" s="52"/>
      <c r="D317" s="52"/>
      <c r="E317" s="53" t="s">
        <v>51</v>
      </c>
      <c r="F317" s="52"/>
      <c r="G317" s="52"/>
      <c r="H317" s="54"/>
      <c r="I317" s="52"/>
      <c r="J317" s="54"/>
      <c r="K317" s="52"/>
      <c r="L317" s="52"/>
      <c r="M317" s="13"/>
      <c r="N317" s="2"/>
      <c r="O317" s="2"/>
      <c r="P317" s="2"/>
      <c r="Q317" s="2"/>
    </row>
    <row r="318" thickTop="1" ht="12.75">
      <c r="A318" s="10"/>
      <c r="B318" s="41">
        <v>53</v>
      </c>
      <c r="C318" s="42" t="s">
        <v>326</v>
      </c>
      <c r="D318" s="42"/>
      <c r="E318" s="42" t="s">
        <v>327</v>
      </c>
      <c r="F318" s="42" t="s">
        <v>7</v>
      </c>
      <c r="G318" s="43" t="s">
        <v>102</v>
      </c>
      <c r="H318" s="55">
        <v>0.64400000000000002</v>
      </c>
      <c r="I318" s="56">
        <v>0</v>
      </c>
      <c r="J318" s="57">
        <f>ROUND(H318*I318,2)</f>
        <v>0</v>
      </c>
      <c r="K318" s="58">
        <v>0.20999999999999999</v>
      </c>
      <c r="L318" s="59">
        <f>ROUND(J318*1.21,2)</f>
        <v>0</v>
      </c>
      <c r="M318" s="13"/>
      <c r="N318" s="2"/>
      <c r="O318" s="2"/>
      <c r="P318" s="2"/>
      <c r="Q318" s="33">
        <f>IF(ISNUMBER(K318),IF(H318&gt;0,IF(I318&gt;0,J318,0),0),0)</f>
        <v>0</v>
      </c>
      <c r="R318" s="9">
        <f>IF(ISNUMBER(K318)=FALSE,J318,0)</f>
        <v>0</v>
      </c>
    </row>
    <row r="319" ht="12.75">
      <c r="A319" s="10"/>
      <c r="B319" s="49" t="s">
        <v>44</v>
      </c>
      <c r="C319" s="1"/>
      <c r="D319" s="1"/>
      <c r="E319" s="50" t="s">
        <v>328</v>
      </c>
      <c r="F319" s="1"/>
      <c r="G319" s="1"/>
      <c r="H319" s="40"/>
      <c r="I319" s="1"/>
      <c r="J319" s="40"/>
      <c r="K319" s="1"/>
      <c r="L319" s="1"/>
      <c r="M319" s="13"/>
      <c r="N319" s="2"/>
      <c r="O319" s="2"/>
      <c r="P319" s="2"/>
      <c r="Q319" s="2"/>
    </row>
    <row r="320" ht="12.75">
      <c r="A320" s="10"/>
      <c r="B320" s="49" t="s">
        <v>46</v>
      </c>
      <c r="C320" s="1"/>
      <c r="D320" s="1"/>
      <c r="E320" s="50" t="s">
        <v>329</v>
      </c>
      <c r="F320" s="1"/>
      <c r="G320" s="1"/>
      <c r="H320" s="40"/>
      <c r="I320" s="1"/>
      <c r="J320" s="40"/>
      <c r="K320" s="1"/>
      <c r="L320" s="1"/>
      <c r="M320" s="13"/>
      <c r="N320" s="2"/>
      <c r="O320" s="2"/>
      <c r="P320" s="2"/>
      <c r="Q320" s="2"/>
    </row>
    <row r="321" ht="12.75">
      <c r="A321" s="10"/>
      <c r="B321" s="49" t="s">
        <v>48</v>
      </c>
      <c r="C321" s="1"/>
      <c r="D321" s="1"/>
      <c r="E321" s="50" t="s">
        <v>330</v>
      </c>
      <c r="F321" s="1"/>
      <c r="G321" s="1"/>
      <c r="H321" s="40"/>
      <c r="I321" s="1"/>
      <c r="J321" s="40"/>
      <c r="K321" s="1"/>
      <c r="L321" s="1"/>
      <c r="M321" s="13"/>
      <c r="N321" s="2"/>
      <c r="O321" s="2"/>
      <c r="P321" s="2"/>
      <c r="Q321" s="2"/>
    </row>
    <row r="322" thickBot="1" ht="12.75">
      <c r="A322" s="10"/>
      <c r="B322" s="51" t="s">
        <v>50</v>
      </c>
      <c r="C322" s="52"/>
      <c r="D322" s="52"/>
      <c r="E322" s="53" t="s">
        <v>51</v>
      </c>
      <c r="F322" s="52"/>
      <c r="G322" s="52"/>
      <c r="H322" s="54"/>
      <c r="I322" s="52"/>
      <c r="J322" s="54"/>
      <c r="K322" s="52"/>
      <c r="L322" s="52"/>
      <c r="M322" s="13"/>
      <c r="N322" s="2"/>
      <c r="O322" s="2"/>
      <c r="P322" s="2"/>
      <c r="Q322" s="2"/>
    </row>
    <row r="323" thickTop="1" ht="12.75">
      <c r="A323" s="10"/>
      <c r="B323" s="41">
        <v>54</v>
      </c>
      <c r="C323" s="42" t="s">
        <v>331</v>
      </c>
      <c r="D323" s="42"/>
      <c r="E323" s="42" t="s">
        <v>332</v>
      </c>
      <c r="F323" s="42" t="s">
        <v>7</v>
      </c>
      <c r="G323" s="43" t="s">
        <v>66</v>
      </c>
      <c r="H323" s="55">
        <v>12</v>
      </c>
      <c r="I323" s="56">
        <v>0</v>
      </c>
      <c r="J323" s="57">
        <f>ROUND(H323*I323,2)</f>
        <v>0</v>
      </c>
      <c r="K323" s="58">
        <v>0.20999999999999999</v>
      </c>
      <c r="L323" s="59">
        <f>ROUND(J323*1.21,2)</f>
        <v>0</v>
      </c>
      <c r="M323" s="13"/>
      <c r="N323" s="2"/>
      <c r="O323" s="2"/>
      <c r="P323" s="2"/>
      <c r="Q323" s="33">
        <f>IF(ISNUMBER(K323),IF(H323&gt;0,IF(I323&gt;0,J323,0),0),0)</f>
        <v>0</v>
      </c>
      <c r="R323" s="9">
        <f>IF(ISNUMBER(K323)=FALSE,J323,0)</f>
        <v>0</v>
      </c>
    </row>
    <row r="324" ht="12.75">
      <c r="A324" s="10"/>
      <c r="B324" s="49" t="s">
        <v>44</v>
      </c>
      <c r="C324" s="1"/>
      <c r="D324" s="1"/>
      <c r="E324" s="50" t="s">
        <v>333</v>
      </c>
      <c r="F324" s="1"/>
      <c r="G324" s="1"/>
      <c r="H324" s="40"/>
      <c r="I324" s="1"/>
      <c r="J324" s="40"/>
      <c r="K324" s="1"/>
      <c r="L324" s="1"/>
      <c r="M324" s="13"/>
      <c r="N324" s="2"/>
      <c r="O324" s="2"/>
      <c r="P324" s="2"/>
      <c r="Q324" s="2"/>
    </row>
    <row r="325" ht="12.75">
      <c r="A325" s="10"/>
      <c r="B325" s="49" t="s">
        <v>46</v>
      </c>
      <c r="C325" s="1"/>
      <c r="D325" s="1"/>
      <c r="E325" s="50" t="s">
        <v>324</v>
      </c>
      <c r="F325" s="1"/>
      <c r="G325" s="1"/>
      <c r="H325" s="40"/>
      <c r="I325" s="1"/>
      <c r="J325" s="40"/>
      <c r="K325" s="1"/>
      <c r="L325" s="1"/>
      <c r="M325" s="13"/>
      <c r="N325" s="2"/>
      <c r="O325" s="2"/>
      <c r="P325" s="2"/>
      <c r="Q325" s="2"/>
    </row>
    <row r="326" ht="12.75">
      <c r="A326" s="10"/>
      <c r="B326" s="49" t="s">
        <v>48</v>
      </c>
      <c r="C326" s="1"/>
      <c r="D326" s="1"/>
      <c r="E326" s="50" t="s">
        <v>334</v>
      </c>
      <c r="F326" s="1"/>
      <c r="G326" s="1"/>
      <c r="H326" s="40"/>
      <c r="I326" s="1"/>
      <c r="J326" s="40"/>
      <c r="K326" s="1"/>
      <c r="L326" s="1"/>
      <c r="M326" s="13"/>
      <c r="N326" s="2"/>
      <c r="O326" s="2"/>
      <c r="P326" s="2"/>
      <c r="Q326" s="2"/>
    </row>
    <row r="327" thickBot="1" ht="12.75">
      <c r="A327" s="10"/>
      <c r="B327" s="51" t="s">
        <v>50</v>
      </c>
      <c r="C327" s="52"/>
      <c r="D327" s="52"/>
      <c r="E327" s="53" t="s">
        <v>51</v>
      </c>
      <c r="F327" s="52"/>
      <c r="G327" s="52"/>
      <c r="H327" s="54"/>
      <c r="I327" s="52"/>
      <c r="J327" s="54"/>
      <c r="K327" s="52"/>
      <c r="L327" s="52"/>
      <c r="M327" s="13"/>
      <c r="N327" s="2"/>
      <c r="O327" s="2"/>
      <c r="P327" s="2"/>
      <c r="Q327" s="2"/>
    </row>
    <row r="328" thickTop="1" thickBot="1" ht="25" customHeight="1">
      <c r="A328" s="10"/>
      <c r="B328" s="1"/>
      <c r="C328" s="60">
        <v>9</v>
      </c>
      <c r="D328" s="1"/>
      <c r="E328" s="60" t="s">
        <v>84</v>
      </c>
      <c r="F328" s="1"/>
      <c r="G328" s="61" t="s">
        <v>69</v>
      </c>
      <c r="H328" s="62">
        <f>J223+J228+J233+J238+J243+J248+J253+J258+J263+J268+J273+J278+J283+J288+J293+J298+J303+J308+J313+J318+J323</f>
        <v>0</v>
      </c>
      <c r="I328" s="61" t="s">
        <v>70</v>
      </c>
      <c r="J328" s="63">
        <f>(L328-H328)</f>
        <v>0</v>
      </c>
      <c r="K328" s="61" t="s">
        <v>71</v>
      </c>
      <c r="L328" s="64">
        <f>ROUND((J223+J228+J233+J238+J243+J248+J253+J258+J263+J268+J273+J278+J283+J288+J293+J298+J303+J308+J313+J318+J323)*1.21,2)</f>
        <v>0</v>
      </c>
      <c r="M328" s="13"/>
      <c r="N328" s="2"/>
      <c r="O328" s="2"/>
      <c r="P328" s="2"/>
      <c r="Q328" s="33">
        <f>0+Q223+Q228+Q233+Q238+Q243+Q248+Q253+Q258+Q263+Q268+Q273+Q278+Q283+Q288+Q293+Q298+Q303+Q308+Q313+Q318+Q323</f>
        <v>0</v>
      </c>
      <c r="R328" s="9">
        <f>0+R223+R228+R233+R238+R243+R248+R253+R258+R263+R268+R273+R278+R283+R288+R293+R298+R303+R308+R313+R318+R323</f>
        <v>0</v>
      </c>
      <c r="S328" s="65">
        <f>Q328*(1+J328)+R328</f>
        <v>0</v>
      </c>
    </row>
    <row r="329" thickTop="1" thickBot="1" ht="25" customHeight="1">
      <c r="A329" s="10"/>
      <c r="B329" s="66"/>
      <c r="C329" s="66"/>
      <c r="D329" s="66"/>
      <c r="E329" s="66"/>
      <c r="F329" s="66"/>
      <c r="G329" s="67" t="s">
        <v>72</v>
      </c>
      <c r="H329" s="68">
        <f>0+J223+J228+J233+J238+J243+J248+J253+J258+J263+J268+J273+J278+J283+J288+J293+J298+J303+J308+J313+J318+J323</f>
        <v>0</v>
      </c>
      <c r="I329" s="67" t="s">
        <v>73</v>
      </c>
      <c r="J329" s="69">
        <f>0+J328</f>
        <v>0</v>
      </c>
      <c r="K329" s="67" t="s">
        <v>74</v>
      </c>
      <c r="L329" s="70">
        <f>0+L328</f>
        <v>0</v>
      </c>
      <c r="M329" s="13"/>
      <c r="N329" s="2"/>
      <c r="O329" s="2"/>
      <c r="P329" s="2"/>
      <c r="Q329" s="2"/>
    </row>
    <row r="330" ht="12.75">
      <c r="A330" s="14"/>
      <c r="B330" s="4"/>
      <c r="C330" s="4"/>
      <c r="D330" s="4"/>
      <c r="E330" s="4"/>
      <c r="F330" s="4"/>
      <c r="G330" s="4"/>
      <c r="H330" s="71"/>
      <c r="I330" s="4"/>
      <c r="J330" s="71"/>
      <c r="K330" s="4"/>
      <c r="L330" s="4"/>
      <c r="M330" s="15"/>
      <c r="N330" s="2"/>
      <c r="O330" s="2"/>
      <c r="P330" s="2"/>
      <c r="Q330" s="2"/>
    </row>
    <row r="331" ht="12.7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2"/>
      <c r="O331" s="2"/>
      <c r="P331" s="2"/>
      <c r="Q331" s="2"/>
    </row>
  </sheetData>
  <mergeCells count="2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0:C31"/>
    <mergeCell ref="B33:L33"/>
    <mergeCell ref="B35:D35"/>
    <mergeCell ref="B36:D36"/>
    <mergeCell ref="B37:D37"/>
    <mergeCell ref="B38:D38"/>
    <mergeCell ref="B40:D40"/>
    <mergeCell ref="B41:D41"/>
    <mergeCell ref="B42:D42"/>
    <mergeCell ref="B43:D43"/>
    <mergeCell ref="B21:D21"/>
    <mergeCell ref="B22:D22"/>
    <mergeCell ref="B23:D23"/>
    <mergeCell ref="B24:D24"/>
    <mergeCell ref="B25:D25"/>
    <mergeCell ref="B26:D26"/>
    <mergeCell ref="B27:D27"/>
    <mergeCell ref="B28:D28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88:D88"/>
    <mergeCell ref="B89:D89"/>
    <mergeCell ref="B90:D90"/>
    <mergeCell ref="B91:D91"/>
    <mergeCell ref="B93:D93"/>
    <mergeCell ref="B94:D94"/>
    <mergeCell ref="B95:D95"/>
    <mergeCell ref="B96:D96"/>
    <mergeCell ref="B45:D45"/>
    <mergeCell ref="B46:D46"/>
    <mergeCell ref="B47:D47"/>
    <mergeCell ref="B48:D48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68:D68"/>
    <mergeCell ref="B69:D69"/>
    <mergeCell ref="B70:D70"/>
    <mergeCell ref="B71:D71"/>
    <mergeCell ref="B51:L51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77:D177"/>
    <mergeCell ref="B178:D178"/>
    <mergeCell ref="B179:D179"/>
    <mergeCell ref="B180:D180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234:D234"/>
    <mergeCell ref="B235:D235"/>
    <mergeCell ref="B236:D236"/>
    <mergeCell ref="B237:D237"/>
    <mergeCell ref="B239:D239"/>
    <mergeCell ref="B240:D240"/>
    <mergeCell ref="B241:D241"/>
    <mergeCell ref="B242:D242"/>
    <mergeCell ref="B244:D244"/>
    <mergeCell ref="B245:D245"/>
    <mergeCell ref="B246:D246"/>
    <mergeCell ref="B247:D247"/>
    <mergeCell ref="B249:D249"/>
    <mergeCell ref="B250:D250"/>
    <mergeCell ref="B251:D251"/>
    <mergeCell ref="B252:D252"/>
    <mergeCell ref="B254:D254"/>
    <mergeCell ref="B255:D255"/>
    <mergeCell ref="B256:D256"/>
    <mergeCell ref="B257:D257"/>
    <mergeCell ref="B259:D259"/>
    <mergeCell ref="B260:D260"/>
    <mergeCell ref="B261:D261"/>
    <mergeCell ref="B262:D262"/>
    <mergeCell ref="B264:D264"/>
    <mergeCell ref="B265:D265"/>
    <mergeCell ref="B266:D266"/>
    <mergeCell ref="B267:D267"/>
    <mergeCell ref="B269:D269"/>
    <mergeCell ref="B270:D270"/>
    <mergeCell ref="B271:D271"/>
    <mergeCell ref="B272:D272"/>
    <mergeCell ref="B274:D274"/>
    <mergeCell ref="B275:D275"/>
    <mergeCell ref="B276:D276"/>
    <mergeCell ref="B277:D277"/>
    <mergeCell ref="B279:D279"/>
    <mergeCell ref="B280:D280"/>
    <mergeCell ref="B281:D281"/>
    <mergeCell ref="B282:D282"/>
    <mergeCell ref="B284:D284"/>
    <mergeCell ref="B285:D285"/>
    <mergeCell ref="B286:D286"/>
    <mergeCell ref="B287:D287"/>
    <mergeCell ref="B289:D289"/>
    <mergeCell ref="B290:D290"/>
    <mergeCell ref="B291:D291"/>
    <mergeCell ref="B292:D292"/>
    <mergeCell ref="B294:D294"/>
    <mergeCell ref="B295:D295"/>
    <mergeCell ref="B296:D296"/>
    <mergeCell ref="B297:D297"/>
    <mergeCell ref="B299:D299"/>
    <mergeCell ref="B300:D300"/>
    <mergeCell ref="B301:D301"/>
    <mergeCell ref="B302:D302"/>
    <mergeCell ref="B304:D304"/>
    <mergeCell ref="B305:D305"/>
    <mergeCell ref="B306:D306"/>
    <mergeCell ref="B307:D307"/>
    <mergeCell ref="B309:D309"/>
    <mergeCell ref="B310:D310"/>
    <mergeCell ref="B311:D311"/>
    <mergeCell ref="B312:D312"/>
    <mergeCell ref="B314:D314"/>
    <mergeCell ref="B315:D315"/>
    <mergeCell ref="B316:D316"/>
    <mergeCell ref="B317:D317"/>
    <mergeCell ref="B319:D319"/>
    <mergeCell ref="B320:D320"/>
    <mergeCell ref="B321:D321"/>
    <mergeCell ref="B322:D322"/>
    <mergeCell ref="B324:D324"/>
    <mergeCell ref="B325:D325"/>
    <mergeCell ref="B326:D326"/>
    <mergeCell ref="B327:D327"/>
    <mergeCell ref="B134:L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7:L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60:L160"/>
    <mergeCell ref="B162:D162"/>
    <mergeCell ref="B163:D163"/>
    <mergeCell ref="B164:D164"/>
    <mergeCell ref="B165:D165"/>
    <mergeCell ref="B198:L198"/>
    <mergeCell ref="B200:D200"/>
    <mergeCell ref="B201:D201"/>
    <mergeCell ref="B202:D202"/>
    <mergeCell ref="B203:D203"/>
    <mergeCell ref="B206:L206"/>
    <mergeCell ref="B208:D208"/>
    <mergeCell ref="B209:D209"/>
    <mergeCell ref="B210:D210"/>
    <mergeCell ref="B211:D211"/>
    <mergeCell ref="B214:L214"/>
    <mergeCell ref="B216:D216"/>
    <mergeCell ref="B217:D217"/>
    <mergeCell ref="B218:D218"/>
    <mergeCell ref="B219:D219"/>
    <mergeCell ref="B224:D224"/>
    <mergeCell ref="B225:D225"/>
    <mergeCell ref="B226:D226"/>
    <mergeCell ref="B227:D227"/>
    <mergeCell ref="B229:D229"/>
    <mergeCell ref="B230:D230"/>
    <mergeCell ref="B231:D231"/>
    <mergeCell ref="B232:D232"/>
    <mergeCell ref="B222:L222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docProps/app.xml><?xml version="1.0" encoding="utf-8"?>
<Properties xmlns="http://schemas.openxmlformats.org/officeDocument/2006/extended-properties">
  <AppVersion>25.1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2026-01-19T09:48:07Z</dcterms:modified>
</cp:coreProperties>
</file>